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1" activeTab="3"/>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Tech'!$A$1:$Q$45</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Services'!$A$1:$Q$68</definedName>
    <definedName name="_xlnm.Print_Area" localSheetId="18">'Env Dev'!$A$1:$Q$51</definedName>
    <definedName name="_xlnm.Print_Area" localSheetId="12">'Finance'!$A$1:$Q$21</definedName>
    <definedName name="_xlnm.Print_Area" localSheetId="0">'Header'!$A$1:$N$5</definedName>
    <definedName name="_xlnm.Print_Area" localSheetId="9">'HR &amp; Fac'!$A$1:$Q$53</definedName>
    <definedName name="_xlnm.Print_Area" localSheetId="5">'Hsg &amp; Prop'!$A$1:$Q$35</definedName>
    <definedName name="_xlnm.Print_Area" localSheetId="10">'L&amp;G'!$A$1:$Q$36</definedName>
    <definedName name="_xlnm.Print_Area" localSheetId="17">'Leisure, Parks &amp; Comm'!$A$1:$Q$57</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Tech'!$A$1:$R$46</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Services'!$A$1:$R$68</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Fac'!$A$1:$S$53</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Comm'!$A$1:$U$58</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Services'!$70:$91</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<sst xmlns="http://schemas.openxmlformats.org/spreadsheetml/2006/main" count="2185" uniqueCount="324">
  <si>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</si>
  <si>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</si>
  <si>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</si>
  <si>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</si>
  <si>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</si>
  <si>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</si>
  <si>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</si>
  <si>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</si>
  <si>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</si>
  <si>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</si>
  <si>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</si>
  <si>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</si>
  <si>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</si>
  <si>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</si>
  <si>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</si>
  <si>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</si>
  <si>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</si>
  <si>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</si>
  <si>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</si>
  <si>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</si>
  <si>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</si>
  <si>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</si>
  <si>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</si>
  <si>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</si>
  <si>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</si>
  <si>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</si>
  <si>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</si>
  <si>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</si>
  <si>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</si>
  <si>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</si>
  <si>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</si>
  <si>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</si>
  <si>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</si>
  <si>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</si>
  <si>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</si>
  <si>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</si>
  <si>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</si>
  <si>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</si>
  <si>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</si>
  <si>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</si>
  <si>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</si>
  <si>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</si>
  <si>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</si>
  <si>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</si>
  <si>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</si>
  <si>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</si>
  <si>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</si>
  <si>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</si>
  <si>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</si>
  <si>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</si>
  <si>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</si>
  <si>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</si>
  <si>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</si>
  <si>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</si>
  <si>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</si>
  <si>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</si>
  <si>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</si>
  <si>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</si>
  <si>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</si>
  <si>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</si>
  <si>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</si>
  <si>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</si>
  <si>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</si>
  <si>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</si>
  <si>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</si>
  <si>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</si>
  <si>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</si>
  <si>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</si>
  <si>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</si>
  <si>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</si>
  <si>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</si>
  <si>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</si>
  <si>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</si>
  <si>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</si>
  <si>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</si>
  <si>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</si>
  <si>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</si>
  <si>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</si>
  <si>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</si>
  <si>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</si>
  <si>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</si>
  <si>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</si>
  <si>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</si>
  <si>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</si>
  <si>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</si>
  <si>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</si>
  <si>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</si>
  <si>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</si>
  <si>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</si>
  <si>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</si>
  <si>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</si>
  <si>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</si>
  <si>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</si>
  <si>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</si>
  <si>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</si>
  <si>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</si>
  <si>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</si>
  <si>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</si>
  <si>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</si>
  <si>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</si>
  <si>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</si>
  <si>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</si>
  <si>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</si>
  <si>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</si>
  <si>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</si>
  <si>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</si>
  <si>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</si>
  <si>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</si>
  <si>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</si>
  <si>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</si>
  <si>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</si>
  <si>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</si>
  <si>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</si>
  <si>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</si>
  <si>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</si>
  <si>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</si>
  <si>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</si>
  <si>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</si>
  <si>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</si>
  <si>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</si>
  <si>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</si>
  <si>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</si>
  <si>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</si>
  <si>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</si>
  <si>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</si>
  <si>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</si>
  <si>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</si>
  <si>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</si>
  <si>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</si>
  <si>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</si>
  <si>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</si>
  <si>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</si>
  <si>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</si>
  <si>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</si>
  <si>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</si>
  <si>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</si>
  <si>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</si>
  <si>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</si>
  <si>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</si>
  <si>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</si>
  <si>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</si>
  <si>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</si>
  <si>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</si>
  <si>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</si>
  <si>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</si>
  <si>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</si>
  <si>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</si>
  <si>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</si>
  <si>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</si>
  <si>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</si>
  <si>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</si>
  <si>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</si>
  <si>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</si>
  <si>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</si>
  <si>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</si>
  <si>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</si>
  <si>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</si>
  <si>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</si>
  <si>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</si>
  <si>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</si>
  <si>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</si>
  <si>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</si>
  <si>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</si>
  <si>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</si>
  <si>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</si>
  <si>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</si>
  <si>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</si>
  <si>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</si>
  <si>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</si>
  <si>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</si>
  <si>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</si>
  <si>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</si>
  <si>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</si>
  <si>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</si>
  <si>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</si>
  <si>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</si>
  <si>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</si>
  <si>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</si>
  <si>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</si>
  <si>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</si>
  <si>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</si>
  <si>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</si>
  <si>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</si>
  <si>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</si>
  <si>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</si>
  <si>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</si>
  <si>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</si>
  <si>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</si>
  <si>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</si>
  <si>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</si>
  <si>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</si>
  <si>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</si>
  <si>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</si>
  <si>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</si>
  <si>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</si>
  <si>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</si>
  <si>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</si>
  <si>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</si>
  <si>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</si>
  <si>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</si>
  <si>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</si>
  <si>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</si>
  <si>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</si>
  <si>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</si>
  <si>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</si>
  <si>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</si>
  <si>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</si>
  <si>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</si>
  <si>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</si>
  <si>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</si>
  <si>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</si>
  <si>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</si>
  <si>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</si>
  <si>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</si>
  <si>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</si>
  <si>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</si>
  <si>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</si>
  <si>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</si>
  <si>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</si>
  <si>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</si>
  <si>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</si>
  <si>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</si>
  <si>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</si>
  <si>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</si>
  <si>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</si>
  <si>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</si>
  <si>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</si>
  <si>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</si>
  <si>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</si>
  <si>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</si>
  <si>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</si>
  <si>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</si>
  <si>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</si>
  <si>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</si>
  <si>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</si>
  <si>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</si>
  <si>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</si>
  <si>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</si>
  <si>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</si>
  <si>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</si>
  <si>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</si>
  <si>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</si>
  <si>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</si>
  <si>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</si>
  <si>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</si>
  <si>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</si>
  <si>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</si>
  <si>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</si>
  <si>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</si>
  <si>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</si>
  <si>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</si>
  <si>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</si>
  <si>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</si>
  <si>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</si>
  <si>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</si>
  <si>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</si>
  <si>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</si>
  <si>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</si>
  <si>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</si>
  <si>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</si>
  <si>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</si>
  <si>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</si>
  <si>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</si>
  <si>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</si>
  <si>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</si>
  <si>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</si>
  <si>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</si>
  <si>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</si>
  <si>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</si>
  <si>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</si>
  <si>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</si>
  <si>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</si>
  <si>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</si>
  <si>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</si>
  <si>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</si>
  <si>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</si>
  <si>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</si>
  <si>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</si>
  <si>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</si>
  <si>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</si>
  <si>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</si>
  <si>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</si>
  <si>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</si>
  <si>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</si>
  <si>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</si>
  <si>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</si>
  <si>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</si>
  <si>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</si>
  <si>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</si>
  <si>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</si>
  <si>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</si>
  <si>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</si>
  <si>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</si>
  <si>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</si>
  <si>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Off Street Parking</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</si>
  <si>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</si>
  <si>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</si>
  <si>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</si>
  <si>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</si>
  <si>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</si>
  <si>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</si>
  <si>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</si>
  <si>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</si>
  <si>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</si>
  <si>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</si>
  <si>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</si>
  <si>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</si>
  <si>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</si>
  <si>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</si>
  <si>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</si>
  <si>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</si>
  <si>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</si>
  <si>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</si>
  <si>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</si>
  <si>
    <t xml:space="preserve">Garden Waste - payment by Direct debit or surcharge of £3 per annum if payment by any other means </t>
  </si>
  <si>
    <t>Leisure Management Saving</t>
  </si>
  <si>
    <t>Training Budget increase</t>
  </si>
  <si>
    <t>Staff wellbeing</t>
  </si>
  <si>
    <t>Flood Equipment Purchase</t>
  </si>
  <si>
    <t>Youth Delivery</t>
  </si>
  <si>
    <t>Transformation</t>
  </si>
  <si>
    <t>Transformation Funding</t>
  </si>
  <si>
    <t>Community Development Grant</t>
  </si>
  <si>
    <t>Saving on Supplies &amp; Services Budget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</si>
</sst>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3">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3" fillId="25" borderId="0" xfId="0" applyFont="1" applyFill="1" applyBorder="1" applyAlignment="1">
      <alignment horizontal="left" vertical="top" wrapText="1"/>
    </xf>
    <xf numFmtId="168" fontId="36" fillId="26" borderId="31" xfId="0" applyNumberFormat="1" applyFont="1" applyFill="1" applyBorder="1" applyAlignment="1">
      <alignment horizontal="right" vertical="top"/>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9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tabSelected="1" zoomScalePageLayoutView="0" workbookViewId="0" topLeftCell="A1">
      <selection activeCell="S39" sqref="S39"/>
    </sheetView>
  </sheetViews>
  <sheetFormatPr defaultColWidth="9.140625" defaultRowHeight="12.75"/>
  <cols>
    <col min="1" max="16384" width="9.140625" style="32" customWidth="1"/>
  </cols>
  <sheetData>
    <row r="1" spans="11:14" ht="18">
      <c r="K1" s="288"/>
      <c r="L1" s="288"/>
      <c r="M1" s="288"/>
      <c r="N1" s="288"/>
    </row>
    <row r="2" spans="1:14" ht="12.75">
      <c r="A2" s="287" t="s">
        <v>309</v>
      </c>
      <c r="B2" s="287"/>
      <c r="C2" s="287"/>
      <c r="D2" s="287"/>
      <c r="E2" s="287"/>
      <c r="F2" s="287"/>
      <c r="G2" s="287"/>
      <c r="H2" s="287"/>
      <c r="I2" s="287"/>
      <c r="J2" s="287"/>
      <c r="K2" s="287"/>
      <c r="L2" s="287"/>
      <c r="M2" s="287"/>
      <c r="N2" s="287"/>
    </row>
    <row r="3" spans="1:14" ht="12.75">
      <c r="A3" s="287"/>
      <c r="B3" s="287"/>
      <c r="C3" s="287"/>
      <c r="D3" s="287"/>
      <c r="E3" s="287"/>
      <c r="F3" s="287"/>
      <c r="G3" s="287"/>
      <c r="H3" s="287"/>
      <c r="I3" s="287"/>
      <c r="J3" s="287"/>
      <c r="K3" s="287"/>
      <c r="L3" s="287"/>
      <c r="M3" s="287"/>
      <c r="N3" s="287"/>
    </row>
    <row r="4" spans="1:14" ht="12.75">
      <c r="A4" s="287"/>
      <c r="B4" s="287"/>
      <c r="C4" s="287"/>
      <c r="D4" s="287"/>
      <c r="E4" s="287"/>
      <c r="F4" s="287"/>
      <c r="G4" s="287"/>
      <c r="H4" s="287"/>
      <c r="I4" s="287"/>
      <c r="J4" s="287"/>
      <c r="K4" s="287"/>
      <c r="L4" s="287"/>
      <c r="M4" s="287"/>
      <c r="N4" s="287"/>
    </row>
    <row r="5" spans="1:14" ht="409.5" customHeight="1">
      <c r="A5" s="287"/>
      <c r="B5" s="287"/>
      <c r="C5" s="287"/>
      <c r="D5" s="287"/>
      <c r="E5" s="287"/>
      <c r="F5" s="287"/>
      <c r="G5" s="287"/>
      <c r="H5" s="287"/>
      <c r="I5" s="287"/>
      <c r="J5" s="287"/>
      <c r="K5" s="287"/>
      <c r="L5" s="287"/>
      <c r="M5" s="287"/>
      <c r="N5" s="287"/>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3"/>
  <sheetViews>
    <sheetView tabSelected="1" zoomScalePageLayoutView="0" workbookViewId="0" topLeftCell="A37">
      <selection activeCell="S39" sqref="S39"/>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6" t="s">
        <v>147</v>
      </c>
      <c r="C1" s="296"/>
      <c r="D1" s="296"/>
      <c r="E1" s="296"/>
      <c r="F1" s="296"/>
      <c r="G1" s="296"/>
      <c r="H1" s="296"/>
      <c r="I1" s="296"/>
      <c r="J1" s="296"/>
      <c r="K1" s="296"/>
      <c r="L1" s="38"/>
      <c r="M1" s="38"/>
      <c r="N1" s="38"/>
      <c r="O1" s="38"/>
      <c r="P1" s="38"/>
      <c r="Q1" s="38"/>
    </row>
    <row r="2" spans="1:17" s="178" customFormat="1" ht="19.5" customHeight="1">
      <c r="A2" s="207"/>
      <c r="C2" s="2" t="s">
        <v>13</v>
      </c>
      <c r="D2" s="9"/>
      <c r="E2" s="9"/>
      <c r="F2" s="13" t="s">
        <v>34</v>
      </c>
      <c r="G2" s="13" t="s">
        <v>31</v>
      </c>
      <c r="H2" s="13" t="s">
        <v>32</v>
      </c>
      <c r="I2" s="13" t="s">
        <v>146</v>
      </c>
      <c r="J2" s="13" t="s">
        <v>146</v>
      </c>
      <c r="L2" s="294" t="s">
        <v>111</v>
      </c>
      <c r="M2" s="294"/>
      <c r="N2" s="294"/>
      <c r="O2" s="294"/>
      <c r="P2" s="294"/>
      <c r="Q2" s="294"/>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146</v>
      </c>
      <c r="P3" s="34" t="s">
        <v>146</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F47</f>
        <v>1695</v>
      </c>
      <c r="H5" s="119">
        <f>G47</f>
        <v>1675</v>
      </c>
      <c r="I5" s="119">
        <f>H47</f>
        <v>1407</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174</v>
      </c>
      <c r="C8" s="138" t="s">
        <v>119</v>
      </c>
      <c r="D8" s="174"/>
      <c r="E8" s="162" t="s">
        <v>39</v>
      </c>
      <c r="F8" s="211">
        <v>-20</v>
      </c>
      <c r="G8" s="211">
        <v>-20</v>
      </c>
      <c r="H8" s="211"/>
      <c r="I8" s="211"/>
      <c r="J8" s="211"/>
      <c r="L8" s="212"/>
      <c r="M8" s="212"/>
      <c r="N8" s="212"/>
      <c r="O8" s="212"/>
      <c r="P8" s="212"/>
      <c r="Q8" s="212">
        <f>+SUM(L8:O8)</f>
        <v>0</v>
      </c>
    </row>
    <row r="9" spans="1:17" s="178" customFormat="1" ht="42" customHeight="1">
      <c r="A9" s="156">
        <v>2</v>
      </c>
      <c r="B9" s="138" t="s">
        <v>189</v>
      </c>
      <c r="C9" s="138" t="s">
        <v>120</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5" t="s">
        <v>20</v>
      </c>
      <c r="C11" s="295"/>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187</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189</v>
      </c>
      <c r="C15" s="138" t="s">
        <v>154</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5" t="s">
        <v>24</v>
      </c>
      <c r="C17" s="295"/>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182</v>
      </c>
      <c r="C20" s="138" t="s">
        <v>118</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5" t="s">
        <v>9</v>
      </c>
      <c r="C22" s="295"/>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189</v>
      </c>
      <c r="C25" s="138" t="s">
        <v>188</v>
      </c>
      <c r="D25" s="238"/>
      <c r="E25" s="162"/>
      <c r="F25" s="211"/>
      <c r="G25" s="211">
        <v>40</v>
      </c>
      <c r="H25" s="211">
        <v>-40</v>
      </c>
      <c r="I25" s="211"/>
      <c r="J25" s="211"/>
      <c r="L25" s="212"/>
      <c r="M25" s="212"/>
      <c r="N25" s="212"/>
      <c r="O25" s="212"/>
      <c r="P25" s="212"/>
      <c r="Q25" s="212">
        <f>+SUM(L25:P25)</f>
        <v>0</v>
      </c>
    </row>
    <row r="26" spans="1:17" s="178" customFormat="1" ht="12.75">
      <c r="A26" s="156">
        <v>7</v>
      </c>
      <c r="B26" s="138" t="s">
        <v>174</v>
      </c>
      <c r="C26" s="138" t="s">
        <v>122</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182</v>
      </c>
      <c r="C27" s="138" t="s">
        <v>117</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189</v>
      </c>
      <c r="C28" s="239" t="s">
        <v>280</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5" t="s">
        <v>28</v>
      </c>
      <c r="C30" s="295"/>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189</v>
      </c>
      <c r="C33" s="138" t="s">
        <v>271</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5" t="s">
        <v>26</v>
      </c>
      <c r="C35" s="295"/>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136</v>
      </c>
      <c r="C37" s="217"/>
      <c r="D37" s="175"/>
      <c r="E37" s="208"/>
      <c r="F37" s="218"/>
      <c r="G37" s="218"/>
      <c r="H37" s="218"/>
      <c r="I37" s="218"/>
      <c r="J37" s="218"/>
      <c r="L37" s="219"/>
      <c r="M37" s="219"/>
      <c r="N37" s="219"/>
      <c r="O37" s="219"/>
      <c r="P37" s="219"/>
      <c r="Q37" s="219"/>
    </row>
    <row r="38" spans="1:17" s="178" customFormat="1" ht="12.75">
      <c r="A38" s="156">
        <v>12</v>
      </c>
      <c r="B38" s="173" t="s">
        <v>174</v>
      </c>
      <c r="C38" s="172" t="s">
        <v>306</v>
      </c>
      <c r="D38" s="210"/>
      <c r="E38" s="197"/>
      <c r="F38" s="181">
        <v>5</v>
      </c>
      <c r="G38" s="181"/>
      <c r="H38" s="181"/>
      <c r="I38" s="181"/>
      <c r="J38" s="211">
        <v>2</v>
      </c>
      <c r="L38" s="180"/>
      <c r="M38" s="180"/>
      <c r="N38" s="180"/>
      <c r="O38" s="180"/>
      <c r="P38" s="180"/>
      <c r="Q38" s="180">
        <f>+SUM(L38:O38)</f>
        <v>0</v>
      </c>
    </row>
    <row r="39" spans="1:17" s="178" customFormat="1" ht="12.75">
      <c r="A39" s="156">
        <v>13</v>
      </c>
      <c r="B39" s="173" t="s">
        <v>189</v>
      </c>
      <c r="C39" s="172" t="s">
        <v>307</v>
      </c>
      <c r="D39" s="210"/>
      <c r="E39" s="197"/>
      <c r="F39" s="181">
        <v>25</v>
      </c>
      <c r="G39" s="181">
        <v>35</v>
      </c>
      <c r="H39" s="181"/>
      <c r="I39" s="181"/>
      <c r="J39" s="211">
        <v>2</v>
      </c>
      <c r="L39" s="180"/>
      <c r="M39" s="180"/>
      <c r="N39" s="180"/>
      <c r="O39" s="180"/>
      <c r="P39" s="180"/>
      <c r="Q39" s="180">
        <f>+SUM(L39:O39)</f>
        <v>0</v>
      </c>
    </row>
    <row r="40" spans="1:17" s="178" customFormat="1" ht="12.75">
      <c r="A40" s="156">
        <v>14</v>
      </c>
      <c r="B40" s="173" t="s">
        <v>182</v>
      </c>
      <c r="C40" s="172" t="s">
        <v>316</v>
      </c>
      <c r="D40" s="210"/>
      <c r="E40" s="197"/>
      <c r="F40" s="181">
        <v>100</v>
      </c>
      <c r="G40" s="181"/>
      <c r="H40" s="286">
        <v>-100</v>
      </c>
      <c r="I40" s="181"/>
      <c r="J40" s="211">
        <v>2</v>
      </c>
      <c r="L40" s="180"/>
      <c r="M40" s="180"/>
      <c r="N40" s="180"/>
      <c r="O40" s="180"/>
      <c r="P40" s="180"/>
      <c r="Q40" s="180">
        <f>+SUM(L40:O40)</f>
        <v>0</v>
      </c>
    </row>
    <row r="41" spans="1:17" s="178" customFormat="1" ht="12.75">
      <c r="A41" s="156">
        <v>15</v>
      </c>
      <c r="B41" s="173" t="s">
        <v>174</v>
      </c>
      <c r="C41" s="172" t="s">
        <v>317</v>
      </c>
      <c r="D41" s="210"/>
      <c r="E41" s="197"/>
      <c r="F41" s="181">
        <v>75</v>
      </c>
      <c r="G41" s="181"/>
      <c r="H41" s="286">
        <v>-75</v>
      </c>
      <c r="I41" s="181"/>
      <c r="J41" s="211">
        <v>2</v>
      </c>
      <c r="L41" s="180"/>
      <c r="M41" s="180"/>
      <c r="N41" s="180"/>
      <c r="O41" s="180"/>
      <c r="P41" s="180"/>
      <c r="Q41" s="180">
        <f>+SUM(L41:O41)</f>
        <v>0</v>
      </c>
    </row>
    <row r="42" spans="1:17" s="174" customFormat="1" ht="12.75">
      <c r="A42" s="154"/>
      <c r="B42" s="213"/>
      <c r="C42" s="214"/>
      <c r="D42" s="175"/>
      <c r="E42" s="208"/>
      <c r="F42" s="215"/>
      <c r="G42" s="215"/>
      <c r="H42" s="215"/>
      <c r="I42" s="215"/>
      <c r="J42" s="215"/>
      <c r="L42" s="216"/>
      <c r="M42" s="216"/>
      <c r="N42" s="216"/>
      <c r="O42" s="216"/>
      <c r="P42" s="216"/>
      <c r="Q42" s="216"/>
    </row>
    <row r="43" spans="1:17" s="174" customFormat="1" ht="13.5" thickBot="1">
      <c r="A43" s="154"/>
      <c r="B43" s="297" t="s">
        <v>137</v>
      </c>
      <c r="C43" s="297"/>
      <c r="D43" s="282"/>
      <c r="E43" s="208"/>
      <c r="F43" s="135">
        <f>SUM(F38:F42)</f>
        <v>205</v>
      </c>
      <c r="G43" s="135">
        <f>SUM(G38:G42)</f>
        <v>35</v>
      </c>
      <c r="H43" s="135">
        <f>SUM(H38:H42)</f>
        <v>-175</v>
      </c>
      <c r="I43" s="135">
        <f>SUM(I38:I42)</f>
        <v>0</v>
      </c>
      <c r="J43" s="135">
        <f>+SUM(J38:J38)</f>
        <v>2</v>
      </c>
      <c r="L43" s="136">
        <f aca="true" t="shared" si="4" ref="L43:Q43">SUM(L38:L42)</f>
        <v>0</v>
      </c>
      <c r="M43" s="136">
        <f t="shared" si="4"/>
        <v>0</v>
      </c>
      <c r="N43" s="136">
        <f t="shared" si="4"/>
        <v>0</v>
      </c>
      <c r="O43" s="136">
        <f t="shared" si="4"/>
        <v>0</v>
      </c>
      <c r="P43" s="136">
        <f t="shared" si="4"/>
        <v>0</v>
      </c>
      <c r="Q43" s="136">
        <f t="shared" si="4"/>
        <v>0</v>
      </c>
    </row>
    <row r="44" spans="1:17" s="178" customFormat="1" ht="12" customHeight="1">
      <c r="A44" s="12"/>
      <c r="D44" s="26"/>
      <c r="E44" s="26"/>
      <c r="F44" s="236"/>
      <c r="G44" s="236"/>
      <c r="H44" s="236"/>
      <c r="I44" s="236"/>
      <c r="J44" s="236"/>
      <c r="L44" s="219"/>
      <c r="M44" s="219"/>
      <c r="N44" s="219"/>
      <c r="O44" s="219"/>
      <c r="P44" s="219"/>
      <c r="Q44" s="219"/>
    </row>
    <row r="45" spans="1:17" s="174" customFormat="1" ht="13.5" customHeight="1" thickBot="1">
      <c r="A45" s="15"/>
      <c r="B45" s="295" t="s">
        <v>148</v>
      </c>
      <c r="C45" s="295"/>
      <c r="D45" s="27"/>
      <c r="E45" s="27"/>
      <c r="F45" s="5">
        <f>+F17+F11+F22+F30+F35+F43</f>
        <v>218</v>
      </c>
      <c r="G45" s="5">
        <f>+G17+G11+G22+G30+G35+G43</f>
        <v>-20</v>
      </c>
      <c r="H45" s="5">
        <f>+H17+H11+H22+H30+H35+H43</f>
        <v>-268</v>
      </c>
      <c r="I45" s="5">
        <f>+I17+I11+I22+I30+I35+I43</f>
        <v>0</v>
      </c>
      <c r="J45" s="5">
        <f>+J17+J11+J22+J30+J35</f>
        <v>-51</v>
      </c>
      <c r="L45" s="110">
        <f aca="true" t="shared" si="5" ref="L45:Q45">+L17+L11+L22+L30+L35+L43</f>
        <v>0</v>
      </c>
      <c r="M45" s="110">
        <f t="shared" si="5"/>
        <v>0</v>
      </c>
      <c r="N45" s="110">
        <f t="shared" si="5"/>
        <v>0</v>
      </c>
      <c r="O45" s="110">
        <f t="shared" si="5"/>
        <v>0</v>
      </c>
      <c r="P45" s="110" t="e">
        <f t="shared" si="5"/>
        <v>#REF!</v>
      </c>
      <c r="Q45" s="110">
        <f t="shared" si="5"/>
        <v>0</v>
      </c>
    </row>
    <row r="46" spans="1:17" s="174" customFormat="1" ht="13.5" customHeight="1">
      <c r="A46" s="15"/>
      <c r="B46" s="4"/>
      <c r="C46" s="4"/>
      <c r="D46" s="27"/>
      <c r="E46" s="27"/>
      <c r="F46" s="14"/>
      <c r="G46" s="14"/>
      <c r="H46" s="14"/>
      <c r="I46" s="14"/>
      <c r="J46" s="14"/>
      <c r="L46" s="111"/>
      <c r="M46" s="111"/>
      <c r="N46" s="111"/>
      <c r="O46" s="111"/>
      <c r="P46" s="111"/>
      <c r="Q46" s="111"/>
    </row>
    <row r="47" spans="2:17" s="174" customFormat="1" ht="15" customHeight="1" hidden="1" thickBot="1">
      <c r="B47" s="295" t="s">
        <v>2</v>
      </c>
      <c r="C47" s="295"/>
      <c r="D47" s="4"/>
      <c r="E47" s="25"/>
      <c r="F47" s="5">
        <f>F5+F45</f>
        <v>1695</v>
      </c>
      <c r="G47" s="5">
        <f>G5+G45</f>
        <v>1675</v>
      </c>
      <c r="H47" s="5">
        <f>H5+H45</f>
        <v>1407</v>
      </c>
      <c r="I47" s="5">
        <f>I5+I45</f>
        <v>1407</v>
      </c>
      <c r="J47" s="14"/>
      <c r="L47" s="111"/>
      <c r="M47" s="111"/>
      <c r="N47" s="111"/>
      <c r="O47" s="111"/>
      <c r="P47" s="111"/>
      <c r="Q47" s="111"/>
    </row>
    <row r="48" spans="1:17" s="178" customFormat="1" ht="12.75" hidden="1">
      <c r="A48" s="12"/>
      <c r="B48" s="2"/>
      <c r="D48" s="26"/>
      <c r="E48" s="26"/>
      <c r="F48" s="14"/>
      <c r="G48" s="14"/>
      <c r="H48" s="14"/>
      <c r="I48" s="14"/>
      <c r="J48" s="14"/>
      <c r="Q48" s="2"/>
    </row>
    <row r="49" spans="1:17" s="178" customFormat="1" ht="12.75">
      <c r="A49" s="12"/>
      <c r="B49" s="191" t="s">
        <v>247</v>
      </c>
      <c r="D49" s="174"/>
      <c r="E49" s="176"/>
      <c r="F49" s="130">
        <f>-58+1</f>
        <v>-57</v>
      </c>
      <c r="G49" s="130">
        <f>-31+1</f>
        <v>-30</v>
      </c>
      <c r="H49" s="130">
        <f>-93</f>
        <v>-93</v>
      </c>
      <c r="I49" s="130">
        <v>0</v>
      </c>
      <c r="J49" s="14">
        <f>I49+J45</f>
        <v>-51</v>
      </c>
      <c r="Q49" s="2"/>
    </row>
    <row r="50" spans="1:17" s="178" customFormat="1" ht="12.75">
      <c r="A50" s="12"/>
      <c r="B50" s="198" t="s">
        <v>90</v>
      </c>
      <c r="C50" s="123"/>
      <c r="D50" s="174"/>
      <c r="E50" s="176"/>
      <c r="F50" s="130">
        <f>F45-F49</f>
        <v>275</v>
      </c>
      <c r="G50" s="130">
        <f>G45-G49</f>
        <v>10</v>
      </c>
      <c r="H50" s="130">
        <f>H45-H49</f>
        <v>-175</v>
      </c>
      <c r="I50" s="130">
        <f>I45-I49</f>
        <v>0</v>
      </c>
      <c r="J50" s="14">
        <v>878.065</v>
      </c>
      <c r="Q50" s="2"/>
    </row>
    <row r="51" spans="1:17" s="178" customFormat="1" ht="12.75">
      <c r="A51" s="12"/>
      <c r="B51" s="2"/>
      <c r="D51" s="26"/>
      <c r="E51" s="26"/>
      <c r="F51" s="14"/>
      <c r="G51" s="14"/>
      <c r="H51" s="14"/>
      <c r="I51" s="14"/>
      <c r="J51" s="14"/>
      <c r="Q51" s="2"/>
    </row>
    <row r="52" spans="1:17" s="178" customFormat="1" ht="12.75">
      <c r="A52" s="12"/>
      <c r="B52" s="221"/>
      <c r="C52" s="2" t="s">
        <v>183</v>
      </c>
      <c r="D52" s="26"/>
      <c r="E52" s="26"/>
      <c r="F52" s="14"/>
      <c r="G52" s="14"/>
      <c r="H52" s="14"/>
      <c r="I52" s="14"/>
      <c r="J52" s="14"/>
      <c r="Q52" s="2"/>
    </row>
    <row r="53" spans="1:17" s="178" customFormat="1" ht="12.75">
      <c r="A53" s="12"/>
      <c r="B53" s="2"/>
      <c r="D53" s="26"/>
      <c r="E53" s="26"/>
      <c r="F53" s="14"/>
      <c r="G53" s="14"/>
      <c r="H53" s="14"/>
      <c r="I53" s="14"/>
      <c r="J53" s="14"/>
      <c r="Q53" s="2"/>
    </row>
    <row r="54" spans="1:17" s="178" customFormat="1" ht="12.75">
      <c r="A54" s="12"/>
      <c r="B54" s="2"/>
      <c r="D54" s="26"/>
      <c r="E54" s="26"/>
      <c r="F54" s="14"/>
      <c r="G54" s="14"/>
      <c r="H54" s="14"/>
      <c r="I54" s="14"/>
      <c r="J54" s="14"/>
      <c r="Q54" s="2"/>
    </row>
    <row r="55" spans="1:10" s="178" customFormat="1" ht="12.75">
      <c r="A55" s="12"/>
      <c r="B55" s="240"/>
      <c r="C55" s="42"/>
      <c r="D55" s="26"/>
      <c r="E55" s="26"/>
      <c r="F55" s="30"/>
      <c r="G55" s="30"/>
      <c r="H55" s="30"/>
      <c r="I55" s="30"/>
      <c r="J55" s="30"/>
    </row>
    <row r="56" spans="1:12" s="178" customFormat="1" ht="12.75">
      <c r="A56" s="12"/>
      <c r="C56" s="13" t="s">
        <v>186</v>
      </c>
      <c r="D56" s="174"/>
      <c r="E56" s="84" t="s">
        <v>167</v>
      </c>
      <c r="F56" s="83" t="s">
        <v>34</v>
      </c>
      <c r="G56" s="81" t="s">
        <v>31</v>
      </c>
      <c r="H56" s="83" t="s">
        <v>32</v>
      </c>
      <c r="I56" s="83" t="s">
        <v>146</v>
      </c>
      <c r="J56" s="83" t="s">
        <v>146</v>
      </c>
      <c r="K56" s="174"/>
      <c r="L56" s="48" t="s">
        <v>168</v>
      </c>
    </row>
    <row r="57" spans="1:12" s="178" customFormat="1" ht="12.75">
      <c r="A57" s="12"/>
      <c r="C57" s="13"/>
      <c r="D57" s="174"/>
      <c r="E57" s="222" t="s">
        <v>175</v>
      </c>
      <c r="F57" s="223">
        <f>0</f>
        <v>0</v>
      </c>
      <c r="G57" s="223">
        <f>0</f>
        <v>0</v>
      </c>
      <c r="H57" s="223">
        <f>0</f>
        <v>0</v>
      </c>
      <c r="I57" s="223">
        <f>0</f>
        <v>0</v>
      </c>
      <c r="J57" s="223"/>
      <c r="K57" s="224"/>
      <c r="L57" s="80">
        <f>SUM(F57:I57)</f>
        <v>0</v>
      </c>
    </row>
    <row r="58" spans="1:12" s="178" customFormat="1" ht="12.75">
      <c r="A58" s="12"/>
      <c r="C58" s="13"/>
      <c r="D58" s="174"/>
      <c r="E58" s="222" t="s">
        <v>211</v>
      </c>
      <c r="F58" s="223">
        <f>0</f>
        <v>0</v>
      </c>
      <c r="G58" s="223">
        <f>0</f>
        <v>0</v>
      </c>
      <c r="H58" s="223">
        <f>0</f>
        <v>0</v>
      </c>
      <c r="I58" s="223">
        <f>0</f>
        <v>0</v>
      </c>
      <c r="J58" s="223"/>
      <c r="K58" s="224"/>
      <c r="L58" s="80">
        <f>SUM(F58:I58)</f>
        <v>0</v>
      </c>
    </row>
    <row r="59" spans="1:12" s="178" customFormat="1" ht="12.75">
      <c r="A59" s="12"/>
      <c r="B59" s="174"/>
      <c r="C59" s="13"/>
      <c r="D59" s="174"/>
      <c r="E59" s="222" t="s">
        <v>212</v>
      </c>
      <c r="F59" s="223">
        <f>F14+F15</f>
        <v>-2</v>
      </c>
      <c r="G59" s="223">
        <f>G14+G15</f>
        <v>0</v>
      </c>
      <c r="H59" s="223">
        <f>H14+H15</f>
        <v>-3</v>
      </c>
      <c r="I59" s="223">
        <f>I14+I15</f>
        <v>0</v>
      </c>
      <c r="J59" s="223" t="e">
        <f>#REF!+J14+#REF!+#REF!+J15+#REF!</f>
        <v>#REF!</v>
      </c>
      <c r="K59" s="224"/>
      <c r="L59" s="80">
        <f>SUM(F59:I59)</f>
        <v>-5</v>
      </c>
    </row>
    <row r="60" spans="1:12" s="178" customFormat="1" ht="12.75">
      <c r="A60" s="12"/>
      <c r="B60" s="174"/>
      <c r="C60" s="13"/>
      <c r="D60" s="174"/>
      <c r="E60" s="48" t="s">
        <v>168</v>
      </c>
      <c r="F60" s="82">
        <f>SUM(F57:F59)</f>
        <v>-2</v>
      </c>
      <c r="G60" s="79">
        <f aca="true" t="shared" si="6" ref="G60:L60">SUM(G57:G59)</f>
        <v>0</v>
      </c>
      <c r="H60" s="82">
        <f t="shared" si="6"/>
        <v>-3</v>
      </c>
      <c r="I60" s="82">
        <f t="shared" si="6"/>
        <v>0</v>
      </c>
      <c r="J60" s="82" t="e">
        <f t="shared" si="6"/>
        <v>#REF!</v>
      </c>
      <c r="K60" s="41"/>
      <c r="L60" s="82">
        <f t="shared" si="6"/>
        <v>-5</v>
      </c>
    </row>
    <row r="61" spans="1:5" s="178" customFormat="1" ht="12.75">
      <c r="A61" s="12"/>
      <c r="B61" s="226"/>
      <c r="C61" s="13"/>
      <c r="D61" s="174"/>
      <c r="E61" s="25"/>
    </row>
    <row r="62" spans="1:12" s="178" customFormat="1" ht="12.75">
      <c r="A62" s="12"/>
      <c r="B62" s="226"/>
      <c r="C62" s="13" t="s">
        <v>194</v>
      </c>
      <c r="D62" s="174"/>
      <c r="E62" s="84" t="s">
        <v>167</v>
      </c>
      <c r="F62" s="83" t="s">
        <v>34</v>
      </c>
      <c r="G62" s="81" t="s">
        <v>31</v>
      </c>
      <c r="H62" s="83" t="s">
        <v>32</v>
      </c>
      <c r="I62" s="83" t="s">
        <v>146</v>
      </c>
      <c r="J62" s="83" t="s">
        <v>146</v>
      </c>
      <c r="K62" s="174"/>
      <c r="L62" s="48" t="s">
        <v>168</v>
      </c>
    </row>
    <row r="63" spans="1:12" s="178" customFormat="1" ht="12.75">
      <c r="A63" s="12"/>
      <c r="B63" s="226"/>
      <c r="C63" s="13"/>
      <c r="D63" s="174"/>
      <c r="E63" s="222" t="s">
        <v>175</v>
      </c>
      <c r="F63" s="223">
        <f>0</f>
        <v>0</v>
      </c>
      <c r="G63" s="223">
        <f>0</f>
        <v>0</v>
      </c>
      <c r="H63" s="223">
        <f>0</f>
        <v>0</v>
      </c>
      <c r="I63" s="223">
        <f>0</f>
        <v>0</v>
      </c>
      <c r="J63" s="223"/>
      <c r="K63" s="224"/>
      <c r="L63" s="80">
        <f>SUM(F63:I63)</f>
        <v>0</v>
      </c>
    </row>
    <row r="64" spans="1:12" s="178" customFormat="1" ht="12.75">
      <c r="A64" s="12"/>
      <c r="B64" s="226"/>
      <c r="C64" s="13"/>
      <c r="D64" s="174"/>
      <c r="E64" s="222" t="s">
        <v>211</v>
      </c>
      <c r="F64" s="223">
        <f>F8+F9</f>
        <v>-20</v>
      </c>
      <c r="G64" s="223">
        <f>G8+G9</f>
        <v>-70</v>
      </c>
      <c r="H64" s="223">
        <f>H8+H9</f>
        <v>-50</v>
      </c>
      <c r="I64" s="223">
        <f>I8+I9</f>
        <v>0</v>
      </c>
      <c r="J64" s="223">
        <f>J8+J9</f>
        <v>-50</v>
      </c>
      <c r="K64" s="224"/>
      <c r="L64" s="80">
        <f>SUM(F64:I64)</f>
        <v>-140</v>
      </c>
    </row>
    <row r="65" spans="1:12" s="178" customFormat="1" ht="12.75">
      <c r="A65" s="12"/>
      <c r="B65" s="226"/>
      <c r="C65" s="13"/>
      <c r="D65" s="174"/>
      <c r="E65" s="222" t="s">
        <v>212</v>
      </c>
      <c r="F65" s="223">
        <v>0</v>
      </c>
      <c r="G65" s="223">
        <v>0</v>
      </c>
      <c r="H65" s="223">
        <v>0</v>
      </c>
      <c r="I65" s="223">
        <v>0</v>
      </c>
      <c r="J65" s="223" t="e">
        <f>#REF!</f>
        <v>#REF!</v>
      </c>
      <c r="K65" s="224"/>
      <c r="L65" s="80">
        <f>SUM(F65:I65)</f>
        <v>0</v>
      </c>
    </row>
    <row r="66" spans="1:12" s="178" customFormat="1" ht="12.75">
      <c r="A66" s="12"/>
      <c r="B66" s="226"/>
      <c r="C66" s="13"/>
      <c r="D66" s="174"/>
      <c r="E66" s="48" t="s">
        <v>168</v>
      </c>
      <c r="F66" s="82">
        <f>SUM(F63:F65)</f>
        <v>-20</v>
      </c>
      <c r="G66" s="79">
        <f>SUM(G63:G65)</f>
        <v>-70</v>
      </c>
      <c r="H66" s="82">
        <f>SUM(H63:H65)</f>
        <v>-50</v>
      </c>
      <c r="I66" s="82">
        <f>SUM(I63:I65)</f>
        <v>0</v>
      </c>
      <c r="J66" s="82" t="e">
        <f>SUM(J63:J65)</f>
        <v>#REF!</v>
      </c>
      <c r="K66" s="41"/>
      <c r="L66" s="82">
        <f>SUM(L63:L65)</f>
        <v>-140</v>
      </c>
    </row>
    <row r="67" spans="1:5" s="178" customFormat="1" ht="12.75">
      <c r="A67" s="12"/>
      <c r="C67" s="13"/>
      <c r="D67" s="174"/>
      <c r="E67" s="25"/>
    </row>
    <row r="68" spans="1:12" s="178" customFormat="1" ht="12.75">
      <c r="A68" s="12"/>
      <c r="C68" s="13" t="s">
        <v>8</v>
      </c>
      <c r="D68" s="174"/>
      <c r="E68" s="84" t="s">
        <v>167</v>
      </c>
      <c r="F68" s="83" t="s">
        <v>34</v>
      </c>
      <c r="G68" s="81" t="s">
        <v>31</v>
      </c>
      <c r="H68" s="83" t="s">
        <v>32</v>
      </c>
      <c r="I68" s="83" t="s">
        <v>146</v>
      </c>
      <c r="J68" s="83" t="s">
        <v>146</v>
      </c>
      <c r="K68" s="174"/>
      <c r="L68" s="48" t="s">
        <v>168</v>
      </c>
    </row>
    <row r="69" spans="1:12" s="178" customFormat="1" ht="12.75">
      <c r="A69" s="12"/>
      <c r="D69" s="174"/>
      <c r="E69" s="222" t="s">
        <v>175</v>
      </c>
      <c r="F69" s="223">
        <f>0</f>
        <v>0</v>
      </c>
      <c r="G69" s="223">
        <f>0</f>
        <v>0</v>
      </c>
      <c r="H69" s="223">
        <f>0</f>
        <v>0</v>
      </c>
      <c r="I69" s="223">
        <f>0</f>
        <v>0</v>
      </c>
      <c r="J69" s="223"/>
      <c r="K69" s="224"/>
      <c r="L69" s="80">
        <f>SUM(F69:I69)</f>
        <v>0</v>
      </c>
    </row>
    <row r="70" spans="1:12" s="178" customFormat="1" ht="12.75">
      <c r="A70" s="12"/>
      <c r="D70" s="174"/>
      <c r="E70" s="222" t="s">
        <v>211</v>
      </c>
      <c r="F70" s="223">
        <f>0</f>
        <v>0</v>
      </c>
      <c r="G70" s="223">
        <f>0</f>
        <v>0</v>
      </c>
      <c r="H70" s="223">
        <f>0</f>
        <v>0</v>
      </c>
      <c r="I70" s="223">
        <f>0</f>
        <v>0</v>
      </c>
      <c r="J70" s="223"/>
      <c r="K70" s="224"/>
      <c r="L70" s="80">
        <f>SUM(F70:I70)</f>
        <v>0</v>
      </c>
    </row>
    <row r="71" spans="1:12" s="178" customFormat="1" ht="12.75">
      <c r="A71" s="12"/>
      <c r="D71" s="174"/>
      <c r="E71" s="222" t="s">
        <v>212</v>
      </c>
      <c r="F71" s="223">
        <f>F20</f>
        <v>-55</v>
      </c>
      <c r="G71" s="223">
        <f>G20</f>
        <v>0</v>
      </c>
      <c r="H71" s="223">
        <f>H20</f>
        <v>0</v>
      </c>
      <c r="I71" s="223">
        <f>I20</f>
        <v>0</v>
      </c>
      <c r="J71" s="223" t="e">
        <f>#REF!+J20</f>
        <v>#REF!</v>
      </c>
      <c r="K71" s="224"/>
      <c r="L71" s="80">
        <f>SUM(F71:I71)</f>
        <v>-55</v>
      </c>
    </row>
    <row r="72" spans="1:12" s="178" customFormat="1" ht="12.75">
      <c r="A72" s="12"/>
      <c r="D72" s="174"/>
      <c r="E72" s="48" t="s">
        <v>168</v>
      </c>
      <c r="F72" s="82">
        <f>SUM(F69:F71)</f>
        <v>-55</v>
      </c>
      <c r="G72" s="79">
        <f>SUM(G69:G71)</f>
        <v>0</v>
      </c>
      <c r="H72" s="82">
        <f>SUM(H69:H71)</f>
        <v>0</v>
      </c>
      <c r="I72" s="82">
        <f>SUM(I69:I71)</f>
        <v>0</v>
      </c>
      <c r="J72" s="82" t="e">
        <f>SUM(J69:J71)</f>
        <v>#REF!</v>
      </c>
      <c r="K72" s="41"/>
      <c r="L72" s="82">
        <f>SUM(L69:L71)</f>
        <v>-55</v>
      </c>
    </row>
    <row r="73" spans="1:5" s="178" customFormat="1" ht="12.75">
      <c r="A73" s="12"/>
      <c r="D73" s="26"/>
      <c r="E73" s="26"/>
    </row>
  </sheetData>
  <sheetProtection/>
  <mergeCells count="10">
    <mergeCell ref="L2:Q2"/>
    <mergeCell ref="B47:C47"/>
    <mergeCell ref="B1:K1"/>
    <mergeCell ref="B45:C45"/>
    <mergeCell ref="B11:C11"/>
    <mergeCell ref="B17:C17"/>
    <mergeCell ref="B22:C22"/>
    <mergeCell ref="B30:C30"/>
    <mergeCell ref="B35:C35"/>
    <mergeCell ref="B43:C43"/>
  </mergeCells>
  <conditionalFormatting sqref="D35:J36 L35:Q36 L33:Q33 K17 D17:E17 D22:J22 E12:E13 F47:J47 D19:J20 L20:Q22 L25:Q27 D24:J27 F12:J17 D32:J33 L8:Q17 E8:J11 D30:J30 L30:Q30 D45:J46 L45:Q47">
    <cfRule type="cellIs" priority="12" dxfId="0" operator="equal" stopIfTrue="1">
      <formula>0</formula>
    </cfRule>
  </conditionalFormatting>
  <conditionalFormatting sqref="L28:Q28 D28:J28">
    <cfRule type="cellIs" priority="11" dxfId="0" operator="equal" stopIfTrue="1">
      <formula>0</formula>
    </cfRule>
  </conditionalFormatting>
  <conditionalFormatting sqref="C28">
    <cfRule type="cellIs" priority="9" dxfId="0" operator="equal" stopIfTrue="1">
      <formula>0</formula>
    </cfRule>
  </conditionalFormatting>
  <conditionalFormatting sqref="Q38 E37:J37 E38 H38:J38 E42:J43 L43:Q43">
    <cfRule type="cellIs" priority="8" dxfId="0" operator="equal" stopIfTrue="1">
      <formula>0</formula>
    </cfRule>
  </conditionalFormatting>
  <conditionalFormatting sqref="F38:G38">
    <cfRule type="cellIs" priority="7" dxfId="0" operator="equal" stopIfTrue="1">
      <formula>0</formula>
    </cfRule>
  </conditionalFormatting>
  <conditionalFormatting sqref="Q39 E39 H39:J39">
    <cfRule type="cellIs" priority="6" dxfId="0" operator="equal" stopIfTrue="1">
      <formula>0</formula>
    </cfRule>
  </conditionalFormatting>
  <conditionalFormatting sqref="F39:G39">
    <cfRule type="cellIs" priority="5" dxfId="0" operator="equal" stopIfTrue="1">
      <formula>0</formula>
    </cfRule>
  </conditionalFormatting>
  <conditionalFormatting sqref="Q40 E40 H40:J40">
    <cfRule type="cellIs" priority="4" dxfId="0" operator="equal" stopIfTrue="1">
      <formula>0</formula>
    </cfRule>
  </conditionalFormatting>
  <conditionalFormatting sqref="F40:G40">
    <cfRule type="cellIs" priority="3" dxfId="0" operator="equal" stopIfTrue="1">
      <formula>0</formula>
    </cfRule>
  </conditionalFormatting>
  <conditionalFormatting sqref="Q41 E41 H41:J41">
    <cfRule type="cellIs" priority="2" dxfId="0" operator="equal" stopIfTrue="1">
      <formula>0</formula>
    </cfRule>
  </conditionalFormatting>
  <conditionalFormatting sqref="F41:G41">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tabSelected="1" zoomScalePageLayoutView="0" workbookViewId="0" topLeftCell="A16">
      <selection activeCell="S39" sqref="S39"/>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6" t="s">
        <v>10</v>
      </c>
      <c r="C1" s="296"/>
      <c r="D1" s="296"/>
      <c r="E1" s="296"/>
      <c r="F1" s="296"/>
      <c r="G1" s="296"/>
      <c r="H1" s="296"/>
      <c r="I1" s="296"/>
      <c r="J1" s="39"/>
    </row>
    <row r="2" spans="1:17" s="178" customFormat="1" ht="19.5" customHeight="1">
      <c r="A2" s="207"/>
      <c r="C2" s="2" t="s">
        <v>13</v>
      </c>
      <c r="D2" s="7"/>
      <c r="E2" s="9"/>
      <c r="F2" s="13" t="s">
        <v>34</v>
      </c>
      <c r="G2" s="13" t="s">
        <v>31</v>
      </c>
      <c r="H2" s="13" t="s">
        <v>32</v>
      </c>
      <c r="I2" s="13" t="s">
        <v>146</v>
      </c>
      <c r="J2" s="13" t="s">
        <v>146</v>
      </c>
      <c r="L2" s="294" t="s">
        <v>111</v>
      </c>
      <c r="M2" s="294"/>
      <c r="N2" s="294"/>
      <c r="O2" s="294"/>
      <c r="P2" s="294"/>
      <c r="Q2" s="294"/>
    </row>
    <row r="3" spans="3:17" s="178" customFormat="1" ht="39.75" customHeight="1">
      <c r="C3" s="2"/>
      <c r="D3" s="7"/>
      <c r="E3" s="9" t="s">
        <v>33</v>
      </c>
      <c r="F3" s="13" t="s">
        <v>14</v>
      </c>
      <c r="G3" s="13" t="s">
        <v>14</v>
      </c>
      <c r="H3" s="13" t="s">
        <v>14</v>
      </c>
      <c r="I3" s="13" t="s">
        <v>14</v>
      </c>
      <c r="J3" s="13" t="s">
        <v>14</v>
      </c>
      <c r="L3" s="34" t="s">
        <v>34</v>
      </c>
      <c r="M3" s="34" t="s">
        <v>31</v>
      </c>
      <c r="N3" s="34" t="s">
        <v>32</v>
      </c>
      <c r="O3" s="34" t="s">
        <v>146</v>
      </c>
      <c r="P3" s="34" t="s">
        <v>146</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184</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5" t="s">
        <v>20</v>
      </c>
      <c r="C10" s="295"/>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5" t="s">
        <v>21</v>
      </c>
      <c r="C11" s="295"/>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129</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5" t="s">
        <v>22</v>
      </c>
      <c r="C14" s="295"/>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272</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5" t="s">
        <v>28</v>
      </c>
      <c r="C19" s="295"/>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9" t="s">
        <v>23</v>
      </c>
      <c r="C21" s="299"/>
      <c r="D21" s="202"/>
      <c r="E21" s="176"/>
      <c r="F21" s="218"/>
      <c r="G21" s="218"/>
      <c r="H21" s="218"/>
      <c r="I21" s="218"/>
      <c r="J21" s="218"/>
      <c r="L21" s="219"/>
      <c r="M21" s="219"/>
      <c r="N21" s="219"/>
      <c r="O21" s="219"/>
      <c r="P21" s="219"/>
      <c r="Q21" s="219"/>
    </row>
    <row r="22" spans="1:17" s="178" customFormat="1" ht="39.75" customHeight="1">
      <c r="A22" s="178">
        <v>4</v>
      </c>
      <c r="B22" s="196" t="s">
        <v>197</v>
      </c>
      <c r="C22" s="241" t="s">
        <v>157</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198</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292</v>
      </c>
      <c r="C24" s="241" t="s">
        <v>293</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5" t="s">
        <v>24</v>
      </c>
      <c r="C26" s="295"/>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5" t="s">
        <v>2</v>
      </c>
      <c r="C30" s="295"/>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248</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183</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186</v>
      </c>
      <c r="D39" s="174"/>
      <c r="E39" s="84" t="s">
        <v>167</v>
      </c>
      <c r="F39" s="83" t="s">
        <v>34</v>
      </c>
      <c r="G39" s="81" t="s">
        <v>31</v>
      </c>
      <c r="H39" s="83" t="s">
        <v>32</v>
      </c>
      <c r="I39" s="83" t="s">
        <v>146</v>
      </c>
      <c r="J39" s="83" t="s">
        <v>146</v>
      </c>
      <c r="K39" s="174"/>
      <c r="L39" s="48" t="s">
        <v>168</v>
      </c>
    </row>
    <row r="40" spans="3:12" s="178" customFormat="1" ht="12.75">
      <c r="C40" s="13"/>
      <c r="D40" s="174"/>
      <c r="E40" s="222" t="s">
        <v>175</v>
      </c>
      <c r="F40" s="223">
        <f>0</f>
        <v>0</v>
      </c>
      <c r="G40" s="223">
        <f>0</f>
        <v>0</v>
      </c>
      <c r="H40" s="223">
        <f>0</f>
        <v>0</v>
      </c>
      <c r="I40" s="223">
        <f>0</f>
        <v>0</v>
      </c>
      <c r="J40" s="223"/>
      <c r="K40" s="224"/>
      <c r="L40" s="80">
        <f>SUM(F40:I40)</f>
        <v>0</v>
      </c>
    </row>
    <row r="41" spans="3:12" s="178" customFormat="1" ht="12.75">
      <c r="C41" s="13"/>
      <c r="D41" s="174"/>
      <c r="E41" s="222" t="s">
        <v>211</v>
      </c>
      <c r="F41" s="223">
        <f>F23</f>
        <v>0</v>
      </c>
      <c r="G41" s="223">
        <f>G23+G24</f>
        <v>-351</v>
      </c>
      <c r="H41" s="223">
        <f>H23+H24</f>
        <v>0</v>
      </c>
      <c r="I41" s="223">
        <f>I23+I24</f>
        <v>0</v>
      </c>
      <c r="J41" s="223" t="e">
        <f>J23+#REF!</f>
        <v>#REF!</v>
      </c>
      <c r="K41" s="224"/>
      <c r="L41" s="80">
        <f>SUM(F41:I41)</f>
        <v>-351</v>
      </c>
    </row>
    <row r="42" spans="3:12" s="178" customFormat="1" ht="12.75">
      <c r="C42" s="13"/>
      <c r="D42" s="174"/>
      <c r="E42" s="222" t="s">
        <v>212</v>
      </c>
      <c r="F42" s="223">
        <f>F22</f>
        <v>-3</v>
      </c>
      <c r="G42" s="223">
        <f>G22</f>
        <v>-3</v>
      </c>
      <c r="H42" s="223">
        <f>H22</f>
        <v>0</v>
      </c>
      <c r="I42" s="223">
        <f>I22</f>
        <v>0</v>
      </c>
      <c r="J42" s="223" t="e">
        <f>J22+#REF!</f>
        <v>#REF!</v>
      </c>
      <c r="K42" s="224"/>
      <c r="L42" s="80">
        <f>SUM(F42:I42)</f>
        <v>-6</v>
      </c>
    </row>
    <row r="43" spans="3:12" s="178" customFormat="1" ht="12.75">
      <c r="C43" s="13"/>
      <c r="D43" s="174"/>
      <c r="E43" s="48" t="s">
        <v>168</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194</v>
      </c>
      <c r="D45" s="174"/>
      <c r="E45" s="84" t="s">
        <v>167</v>
      </c>
      <c r="F45" s="83" t="s">
        <v>34</v>
      </c>
      <c r="G45" s="81" t="s">
        <v>31</v>
      </c>
      <c r="H45" s="83" t="s">
        <v>32</v>
      </c>
      <c r="I45" s="83" t="s">
        <v>146</v>
      </c>
      <c r="J45" s="83" t="s">
        <v>146</v>
      </c>
      <c r="K45" s="174"/>
      <c r="L45" s="48" t="s">
        <v>168</v>
      </c>
    </row>
    <row r="46" spans="3:12" s="178" customFormat="1" ht="12.75">
      <c r="C46" s="13"/>
      <c r="D46" s="174"/>
      <c r="E46" s="222" t="s">
        <v>175</v>
      </c>
      <c r="F46" s="223">
        <f>F8</f>
        <v>-5</v>
      </c>
      <c r="G46" s="223">
        <f>G8</f>
        <v>-5</v>
      </c>
      <c r="H46" s="223">
        <f>H8</f>
        <v>0</v>
      </c>
      <c r="I46" s="223">
        <f>I8</f>
        <v>0</v>
      </c>
      <c r="J46" s="223">
        <f>J8</f>
        <v>0</v>
      </c>
      <c r="K46" s="224"/>
      <c r="L46" s="80">
        <f>SUM(F46:I46)</f>
        <v>-10</v>
      </c>
    </row>
    <row r="47" spans="3:12" s="178" customFormat="1" ht="12.75">
      <c r="C47" s="13"/>
      <c r="D47" s="174"/>
      <c r="E47" s="222" t="s">
        <v>211</v>
      </c>
      <c r="F47" s="223">
        <v>0</v>
      </c>
      <c r="G47" s="223">
        <v>0</v>
      </c>
      <c r="H47" s="223">
        <v>0</v>
      </c>
      <c r="I47" s="223">
        <v>0</v>
      </c>
      <c r="J47" s="223"/>
      <c r="K47" s="224"/>
      <c r="L47" s="80">
        <f>SUM(F47:I47)</f>
        <v>0</v>
      </c>
    </row>
    <row r="48" spans="3:12" s="178" customFormat="1" ht="12.75">
      <c r="C48" s="13"/>
      <c r="D48" s="174"/>
      <c r="E48" s="222" t="s">
        <v>212</v>
      </c>
      <c r="F48" s="223">
        <v>0</v>
      </c>
      <c r="G48" s="223">
        <v>0</v>
      </c>
      <c r="H48" s="223">
        <v>0</v>
      </c>
      <c r="I48" s="223">
        <v>0</v>
      </c>
      <c r="J48" s="223"/>
      <c r="K48" s="224"/>
      <c r="L48" s="80">
        <f>SUM(F48:I48)</f>
        <v>0</v>
      </c>
    </row>
    <row r="49" spans="3:12" s="178" customFormat="1" ht="12.75">
      <c r="C49" s="13"/>
      <c r="D49" s="174"/>
      <c r="E49" s="48" t="s">
        <v>168</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167</v>
      </c>
      <c r="F51" s="83" t="s">
        <v>34</v>
      </c>
      <c r="G51" s="81" t="s">
        <v>31</v>
      </c>
      <c r="H51" s="83" t="s">
        <v>32</v>
      </c>
      <c r="I51" s="83" t="s">
        <v>146</v>
      </c>
      <c r="J51" s="83" t="s">
        <v>146</v>
      </c>
      <c r="K51" s="174"/>
      <c r="L51" s="48" t="s">
        <v>168</v>
      </c>
    </row>
    <row r="52" spans="4:12" s="178" customFormat="1" ht="12.75">
      <c r="D52" s="174"/>
      <c r="E52" s="222" t="s">
        <v>175</v>
      </c>
      <c r="F52" s="223">
        <f>0</f>
        <v>0</v>
      </c>
      <c r="G52" s="223">
        <f>0</f>
        <v>0</v>
      </c>
      <c r="H52" s="223">
        <f>0</f>
        <v>0</v>
      </c>
      <c r="I52" s="223">
        <f>0</f>
        <v>0</v>
      </c>
      <c r="J52" s="223"/>
      <c r="K52" s="224"/>
      <c r="L52" s="80">
        <f>SUM(F52:I52)</f>
        <v>0</v>
      </c>
    </row>
    <row r="53" spans="4:12" s="178" customFormat="1" ht="12.75">
      <c r="D53" s="174"/>
      <c r="E53" s="222" t="s">
        <v>211</v>
      </c>
      <c r="F53" s="223">
        <v>0</v>
      </c>
      <c r="G53" s="223">
        <v>0</v>
      </c>
      <c r="H53" s="223">
        <v>0</v>
      </c>
      <c r="I53" s="223">
        <v>0</v>
      </c>
      <c r="J53" s="223"/>
      <c r="K53" s="224"/>
      <c r="L53" s="80">
        <f>SUM(F53:I53)</f>
        <v>0</v>
      </c>
    </row>
    <row r="54" spans="4:12" s="178" customFormat="1" ht="12.75">
      <c r="D54" s="174"/>
      <c r="E54" s="222" t="s">
        <v>212</v>
      </c>
      <c r="F54" s="223">
        <f>F12</f>
        <v>0</v>
      </c>
      <c r="G54" s="223">
        <f>G12</f>
        <v>-28</v>
      </c>
      <c r="H54" s="223">
        <f>H12</f>
        <v>0</v>
      </c>
      <c r="I54" s="223">
        <f>I12</f>
        <v>0</v>
      </c>
      <c r="J54" s="223">
        <f>J12</f>
        <v>0</v>
      </c>
      <c r="K54" s="224"/>
      <c r="L54" s="80">
        <f>SUM(F54:I54)</f>
        <v>-28</v>
      </c>
    </row>
    <row r="55" spans="4:12" s="178" customFormat="1" ht="12.75">
      <c r="D55" s="174"/>
      <c r="E55" s="48" t="s">
        <v>168</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tabSelected="1" zoomScalePageLayoutView="0" workbookViewId="0" topLeftCell="A22">
      <selection activeCell="S39" sqref="S39"/>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6" t="s">
        <v>82</v>
      </c>
      <c r="C1" s="296"/>
      <c r="D1" s="296"/>
      <c r="E1" s="296"/>
      <c r="F1" s="296"/>
      <c r="G1" s="296"/>
      <c r="H1" s="296"/>
      <c r="I1" s="296"/>
      <c r="J1" s="39"/>
    </row>
    <row r="2" spans="1:17" s="178" customFormat="1" ht="18" customHeight="1">
      <c r="A2" s="207"/>
      <c r="C2" s="2" t="s">
        <v>13</v>
      </c>
      <c r="D2" s="2"/>
      <c r="E2" s="9"/>
      <c r="F2" s="13" t="s">
        <v>34</v>
      </c>
      <c r="G2" s="13" t="s">
        <v>31</v>
      </c>
      <c r="H2" s="13" t="s">
        <v>32</v>
      </c>
      <c r="I2" s="13" t="s">
        <v>146</v>
      </c>
      <c r="J2" s="13" t="s">
        <v>146</v>
      </c>
      <c r="L2" s="294" t="s">
        <v>111</v>
      </c>
      <c r="M2" s="294"/>
      <c r="N2" s="294"/>
      <c r="O2" s="294"/>
      <c r="P2" s="294"/>
      <c r="Q2" s="294"/>
    </row>
    <row r="3" spans="3:17" s="178" customFormat="1" ht="42" customHeight="1">
      <c r="C3" s="2"/>
      <c r="D3" s="2"/>
      <c r="E3" s="9" t="s">
        <v>33</v>
      </c>
      <c r="F3" s="13" t="s">
        <v>14</v>
      </c>
      <c r="G3" s="13" t="s">
        <v>14</v>
      </c>
      <c r="H3" s="13" t="s">
        <v>14</v>
      </c>
      <c r="I3" s="13" t="s">
        <v>14</v>
      </c>
      <c r="J3" s="13" t="s">
        <v>14</v>
      </c>
      <c r="L3" s="34" t="s">
        <v>34</v>
      </c>
      <c r="M3" s="34" t="s">
        <v>31</v>
      </c>
      <c r="N3" s="34" t="s">
        <v>32</v>
      </c>
      <c r="O3" s="34" t="s">
        <v>146</v>
      </c>
      <c r="P3" s="34" t="s">
        <v>146</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8" t="s">
        <v>16</v>
      </c>
      <c r="C7" s="298"/>
      <c r="D7" s="20"/>
      <c r="E7" s="24"/>
      <c r="F7" s="23"/>
      <c r="G7" s="23"/>
      <c r="H7" s="23"/>
      <c r="I7" s="23"/>
      <c r="J7" s="23"/>
    </row>
    <row r="8" spans="1:17" s="178" customFormat="1" ht="30.75" customHeight="1">
      <c r="A8" s="178">
        <v>1</v>
      </c>
      <c r="B8" s="138" t="s">
        <v>185</v>
      </c>
      <c r="C8" s="196" t="s">
        <v>155</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5" t="s">
        <v>20</v>
      </c>
      <c r="C10" s="295"/>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190</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138</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5" t="s">
        <v>24</v>
      </c>
      <c r="C16" s="295"/>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192</v>
      </c>
      <c r="C19" s="196" t="s">
        <v>268</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185</v>
      </c>
      <c r="C20" s="172" t="s">
        <v>277</v>
      </c>
      <c r="D20" s="210"/>
      <c r="E20" s="208"/>
      <c r="F20" s="273">
        <v>25</v>
      </c>
      <c r="G20" s="273"/>
      <c r="H20" s="273"/>
      <c r="I20" s="273"/>
      <c r="J20" s="211"/>
      <c r="L20" s="180"/>
      <c r="M20" s="180"/>
      <c r="N20" s="180"/>
      <c r="O20" s="180"/>
      <c r="P20" s="180"/>
      <c r="Q20" s="180"/>
    </row>
    <row r="21" spans="1:17" s="178" customFormat="1" ht="76.5">
      <c r="A21" s="178">
        <v>7</v>
      </c>
      <c r="B21" s="172" t="s">
        <v>185</v>
      </c>
      <c r="C21" s="172" t="s">
        <v>278</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5" t="s">
        <v>26</v>
      </c>
      <c r="C23" s="295"/>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279</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5" t="s">
        <v>28</v>
      </c>
      <c r="C29" s="295"/>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136</v>
      </c>
      <c r="C31" s="217"/>
      <c r="D31" s="175"/>
      <c r="E31" s="208"/>
      <c r="F31" s="218"/>
      <c r="G31" s="218"/>
      <c r="H31" s="218"/>
      <c r="I31" s="218"/>
      <c r="J31" s="218"/>
      <c r="L31" s="219"/>
      <c r="M31" s="219"/>
      <c r="N31" s="219"/>
      <c r="O31" s="219"/>
      <c r="P31" s="219"/>
      <c r="Q31" s="219"/>
    </row>
    <row r="32" spans="1:17" s="178" customFormat="1" ht="12.75">
      <c r="A32" s="156">
        <v>10</v>
      </c>
      <c r="B32" s="173" t="s">
        <v>83</v>
      </c>
      <c r="C32" s="172" t="s">
        <v>301</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7" t="s">
        <v>137</v>
      </c>
      <c r="C34" s="297"/>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5" t="s">
        <v>86</v>
      </c>
      <c r="C36" s="295"/>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5" t="s">
        <v>2</v>
      </c>
      <c r="C38" s="295"/>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249</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183</v>
      </c>
      <c r="E43" s="25"/>
    </row>
    <row r="44" s="178" customFormat="1" ht="12.75">
      <c r="E44" s="25"/>
    </row>
    <row r="45" spans="3:12" s="178" customFormat="1" ht="12.75">
      <c r="C45" s="13" t="s">
        <v>186</v>
      </c>
      <c r="D45" s="174"/>
      <c r="E45" s="84" t="s">
        <v>167</v>
      </c>
      <c r="F45" s="83" t="s">
        <v>34</v>
      </c>
      <c r="G45" s="81" t="s">
        <v>31</v>
      </c>
      <c r="H45" s="83" t="s">
        <v>32</v>
      </c>
      <c r="I45" s="83" t="s">
        <v>146</v>
      </c>
      <c r="J45" s="83" t="s">
        <v>146</v>
      </c>
      <c r="K45" s="174"/>
      <c r="L45" s="48" t="s">
        <v>168</v>
      </c>
    </row>
    <row r="46" spans="3:12" s="178" customFormat="1" ht="12.75">
      <c r="C46" s="13"/>
      <c r="D46" s="174"/>
      <c r="E46" s="222" t="s">
        <v>175</v>
      </c>
      <c r="F46" s="223">
        <f>F13</f>
        <v>0</v>
      </c>
      <c r="G46" s="223">
        <f>G13</f>
        <v>0</v>
      </c>
      <c r="H46" s="223">
        <f>H13</f>
        <v>0</v>
      </c>
      <c r="I46" s="223">
        <f>I13</f>
        <v>-45</v>
      </c>
      <c r="J46" s="223" t="e">
        <f>#REF!+J13</f>
        <v>#REF!</v>
      </c>
      <c r="K46" s="224"/>
      <c r="L46" s="80">
        <f>SUM(F46:I46)</f>
        <v>-45</v>
      </c>
    </row>
    <row r="47" spans="3:12" s="178" customFormat="1" ht="12.75">
      <c r="C47" s="13"/>
      <c r="D47" s="174"/>
      <c r="E47" s="222" t="s">
        <v>211</v>
      </c>
      <c r="F47" s="223">
        <f>F12+F14</f>
        <v>-25</v>
      </c>
      <c r="G47" s="223">
        <f>G12+G14</f>
        <v>-156</v>
      </c>
      <c r="H47" s="223">
        <f>H12+H14</f>
        <v>-85</v>
      </c>
      <c r="I47" s="223">
        <f>I12+I14</f>
        <v>-75</v>
      </c>
      <c r="J47" s="223">
        <f>J12+J14</f>
        <v>0</v>
      </c>
      <c r="K47" s="223"/>
      <c r="L47" s="80">
        <f>SUM(F47:I47)</f>
        <v>-341</v>
      </c>
    </row>
    <row r="48" spans="3:12" s="178" customFormat="1" ht="12.75">
      <c r="C48" s="13"/>
      <c r="D48" s="174"/>
      <c r="E48" s="222" t="s">
        <v>212</v>
      </c>
      <c r="F48" s="223">
        <f>0</f>
        <v>0</v>
      </c>
      <c r="G48" s="223">
        <f>0</f>
        <v>0</v>
      </c>
      <c r="H48" s="223">
        <f>0</f>
        <v>0</v>
      </c>
      <c r="I48" s="223">
        <f>0</f>
        <v>0</v>
      </c>
      <c r="J48" s="223"/>
      <c r="K48" s="224"/>
      <c r="L48" s="80">
        <f>SUM(F48:I48)</f>
        <v>0</v>
      </c>
    </row>
    <row r="49" spans="3:12" s="178" customFormat="1" ht="12.75">
      <c r="C49" s="13"/>
      <c r="D49" s="174"/>
      <c r="E49" s="48" t="s">
        <v>168</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194</v>
      </c>
      <c r="D51" s="174"/>
      <c r="E51" s="84" t="s">
        <v>167</v>
      </c>
      <c r="F51" s="83" t="s">
        <v>34</v>
      </c>
      <c r="G51" s="81" t="s">
        <v>31</v>
      </c>
      <c r="H51" s="83" t="s">
        <v>32</v>
      </c>
      <c r="I51" s="83" t="s">
        <v>146</v>
      </c>
      <c r="J51" s="83" t="s">
        <v>146</v>
      </c>
      <c r="K51" s="174"/>
      <c r="L51" s="48" t="s">
        <v>168</v>
      </c>
    </row>
    <row r="52" spans="3:12" s="178" customFormat="1" ht="12.75">
      <c r="C52" s="13"/>
      <c r="D52" s="174"/>
      <c r="E52" s="222" t="s">
        <v>175</v>
      </c>
      <c r="F52" s="223"/>
      <c r="G52" s="223"/>
      <c r="H52" s="223"/>
      <c r="I52" s="223"/>
      <c r="J52" s="223"/>
      <c r="K52" s="224"/>
      <c r="L52" s="80">
        <f>SUM(F52:I52)</f>
        <v>0</v>
      </c>
    </row>
    <row r="53" spans="3:12" s="178" customFormat="1" ht="12.75">
      <c r="C53" s="13"/>
      <c r="D53" s="174"/>
      <c r="E53" s="222" t="s">
        <v>211</v>
      </c>
      <c r="F53" s="223"/>
      <c r="G53" s="223"/>
      <c r="H53" s="223"/>
      <c r="I53" s="223"/>
      <c r="J53" s="223"/>
      <c r="K53" s="224"/>
      <c r="L53" s="80">
        <f>SUM(F53:I53)</f>
        <v>0</v>
      </c>
    </row>
    <row r="54" spans="3:12" s="178" customFormat="1" ht="12.75">
      <c r="C54" s="13"/>
      <c r="D54" s="174"/>
      <c r="E54" s="222" t="s">
        <v>212</v>
      </c>
      <c r="F54" s="223">
        <f>F8</f>
        <v>-14</v>
      </c>
      <c r="G54" s="223">
        <f>G8</f>
        <v>0</v>
      </c>
      <c r="H54" s="223">
        <f>H8</f>
        <v>0</v>
      </c>
      <c r="I54" s="223">
        <f>I8</f>
        <v>0</v>
      </c>
      <c r="J54" s="223">
        <f>J8</f>
        <v>0</v>
      </c>
      <c r="K54" s="224"/>
      <c r="L54" s="80">
        <f>SUM(F54:I54)</f>
        <v>-14</v>
      </c>
    </row>
    <row r="55" spans="3:12" s="178" customFormat="1" ht="12.75">
      <c r="C55" s="13"/>
      <c r="D55" s="174"/>
      <c r="E55" s="48" t="s">
        <v>168</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167</v>
      </c>
      <c r="F57" s="83" t="s">
        <v>34</v>
      </c>
      <c r="G57" s="81" t="s">
        <v>31</v>
      </c>
      <c r="H57" s="83" t="s">
        <v>32</v>
      </c>
      <c r="I57" s="83" t="s">
        <v>146</v>
      </c>
      <c r="J57" s="83" t="s">
        <v>146</v>
      </c>
      <c r="K57" s="174"/>
      <c r="L57" s="48" t="s">
        <v>168</v>
      </c>
    </row>
    <row r="58" spans="4:12" s="178" customFormat="1" ht="12.75">
      <c r="D58" s="174"/>
      <c r="E58" s="222" t="s">
        <v>175</v>
      </c>
      <c r="F58" s="223"/>
      <c r="G58" s="223"/>
      <c r="H58" s="223"/>
      <c r="I58" s="223"/>
      <c r="J58" s="223"/>
      <c r="K58" s="224"/>
      <c r="L58" s="80">
        <f>SUM(F58:I58)</f>
        <v>0</v>
      </c>
    </row>
    <row r="59" spans="4:12" s="178" customFormat="1" ht="12.75">
      <c r="D59" s="174"/>
      <c r="E59" s="222" t="s">
        <v>211</v>
      </c>
      <c r="F59" s="223"/>
      <c r="G59" s="223"/>
      <c r="H59" s="223"/>
      <c r="I59" s="223"/>
      <c r="J59" s="223"/>
      <c r="K59" s="224"/>
      <c r="L59" s="80">
        <f>SUM(F59:I59)</f>
        <v>0</v>
      </c>
    </row>
    <row r="60" spans="4:12" s="178" customFormat="1" ht="12.75">
      <c r="D60" s="174"/>
      <c r="E60" s="222" t="s">
        <v>212</v>
      </c>
      <c r="F60" s="223"/>
      <c r="G60" s="223"/>
      <c r="H60" s="223"/>
      <c r="I60" s="223"/>
      <c r="J60" s="223"/>
      <c r="K60" s="224"/>
      <c r="L60" s="80">
        <f>SUM(F60:I60)</f>
        <v>0</v>
      </c>
    </row>
    <row r="61" spans="4:12" s="178" customFormat="1" ht="12.75">
      <c r="D61" s="174"/>
      <c r="E61" s="48" t="s">
        <v>168</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tabSelected="1" zoomScalePageLayoutView="0" workbookViewId="0" topLeftCell="C1">
      <selection activeCell="S39" sqref="S39"/>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6" t="s">
        <v>220</v>
      </c>
      <c r="C1" s="296"/>
      <c r="D1" s="296"/>
      <c r="E1" s="296"/>
      <c r="F1" s="296"/>
      <c r="G1" s="296"/>
      <c r="H1" s="296"/>
      <c r="I1" s="296"/>
      <c r="J1" s="39"/>
      <c r="L1" s="300"/>
      <c r="M1" s="300"/>
      <c r="N1" s="300"/>
      <c r="O1" s="300"/>
    </row>
    <row r="2" spans="1:17" s="178" customFormat="1" ht="21.75" customHeight="1">
      <c r="A2" s="207"/>
      <c r="C2" s="2" t="s">
        <v>13</v>
      </c>
      <c r="D2" s="7"/>
      <c r="E2" s="24"/>
      <c r="F2" s="13" t="s">
        <v>34</v>
      </c>
      <c r="G2" s="13" t="s">
        <v>31</v>
      </c>
      <c r="H2" s="13" t="s">
        <v>32</v>
      </c>
      <c r="I2" s="13" t="s">
        <v>146</v>
      </c>
      <c r="J2" s="13" t="s">
        <v>146</v>
      </c>
      <c r="L2" s="294" t="s">
        <v>111</v>
      </c>
      <c r="M2" s="294"/>
      <c r="N2" s="294"/>
      <c r="O2" s="294"/>
      <c r="P2" s="294"/>
      <c r="Q2" s="294"/>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146</v>
      </c>
      <c r="P3" s="21" t="s">
        <v>146</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221</v>
      </c>
      <c r="C8" s="196" t="s">
        <v>58</v>
      </c>
      <c r="D8" s="175"/>
      <c r="E8" s="244" t="s">
        <v>36</v>
      </c>
      <c r="F8" s="211">
        <v>-4</v>
      </c>
      <c r="G8" s="211"/>
      <c r="H8" s="211"/>
      <c r="I8" s="211"/>
      <c r="J8" s="211"/>
      <c r="L8" s="212"/>
      <c r="M8" s="212"/>
      <c r="N8" s="212"/>
      <c r="O8" s="212"/>
      <c r="P8" s="245"/>
      <c r="Q8" s="212">
        <f>+SUM(L8:O8)</f>
        <v>0</v>
      </c>
    </row>
    <row r="9" spans="1:17" s="178" customFormat="1" ht="12.75">
      <c r="A9" s="12">
        <v>2</v>
      </c>
      <c r="B9" s="138" t="s">
        <v>222</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185</v>
      </c>
      <c r="C10" s="196" t="s">
        <v>281</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5" t="s">
        <v>24</v>
      </c>
      <c r="C12" s="295"/>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5" t="s">
        <v>6</v>
      </c>
      <c r="C14" s="295"/>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5" t="s">
        <v>2</v>
      </c>
      <c r="C16" s="295"/>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250</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183</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186</v>
      </c>
      <c r="D25" s="174"/>
      <c r="E25" s="84" t="s">
        <v>167</v>
      </c>
      <c r="F25" s="83" t="s">
        <v>34</v>
      </c>
      <c r="G25" s="81" t="s">
        <v>31</v>
      </c>
      <c r="H25" s="83" t="s">
        <v>32</v>
      </c>
      <c r="I25" s="83" t="s">
        <v>146</v>
      </c>
      <c r="J25" s="83" t="s">
        <v>146</v>
      </c>
      <c r="K25" s="174"/>
      <c r="L25" s="48" t="s">
        <v>168</v>
      </c>
    </row>
    <row r="26" spans="1:12" s="178" customFormat="1" ht="12.75">
      <c r="A26" s="12"/>
      <c r="C26" s="13"/>
      <c r="D26" s="174"/>
      <c r="E26" s="222" t="s">
        <v>175</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211</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212</v>
      </c>
      <c r="F28" s="223">
        <f>F8</f>
        <v>-4</v>
      </c>
      <c r="G28" s="223">
        <f>G8</f>
        <v>0</v>
      </c>
      <c r="H28" s="223">
        <f>H8</f>
        <v>0</v>
      </c>
      <c r="I28" s="223">
        <f>I8</f>
        <v>0</v>
      </c>
      <c r="J28" s="223" t="e">
        <f>#REF!</f>
        <v>#REF!</v>
      </c>
      <c r="K28" s="224"/>
      <c r="L28" s="80">
        <f>SUM(F28:I28)</f>
        <v>-4</v>
      </c>
    </row>
    <row r="29" spans="1:12" s="178" customFormat="1" ht="12.75">
      <c r="A29" s="12"/>
      <c r="C29" s="13"/>
      <c r="D29" s="174"/>
      <c r="E29" s="48" t="s">
        <v>168</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194</v>
      </c>
      <c r="D31" s="174"/>
      <c r="E31" s="84" t="s">
        <v>167</v>
      </c>
      <c r="F31" s="83" t="s">
        <v>30</v>
      </c>
      <c r="G31" s="81" t="s">
        <v>34</v>
      </c>
      <c r="H31" s="83" t="s">
        <v>31</v>
      </c>
      <c r="I31" s="83" t="s">
        <v>32</v>
      </c>
      <c r="J31" s="83" t="s">
        <v>146</v>
      </c>
      <c r="K31" s="174"/>
      <c r="L31" s="48" t="s">
        <v>168</v>
      </c>
    </row>
    <row r="32" spans="1:12" s="178" customFormat="1" ht="12.75">
      <c r="A32" s="12"/>
      <c r="C32" s="13"/>
      <c r="D32" s="174"/>
      <c r="E32" s="222" t="s">
        <v>175</v>
      </c>
      <c r="F32" s="223"/>
      <c r="G32" s="223"/>
      <c r="H32" s="223"/>
      <c r="I32" s="223"/>
      <c r="J32" s="223"/>
      <c r="K32" s="224"/>
      <c r="L32" s="80">
        <f>SUM(F32:I32)</f>
        <v>0</v>
      </c>
    </row>
    <row r="33" spans="1:12" s="178" customFormat="1" ht="12.75">
      <c r="A33" s="12"/>
      <c r="C33" s="13"/>
      <c r="D33" s="174"/>
      <c r="E33" s="222" t="s">
        <v>211</v>
      </c>
      <c r="F33" s="223"/>
      <c r="G33" s="223"/>
      <c r="H33" s="223"/>
      <c r="I33" s="223"/>
      <c r="J33" s="223"/>
      <c r="K33" s="224"/>
      <c r="L33" s="80">
        <f>SUM(F33:I33)</f>
        <v>0</v>
      </c>
    </row>
    <row r="34" spans="1:12" s="178" customFormat="1" ht="12.75">
      <c r="A34" s="12"/>
      <c r="C34" s="13"/>
      <c r="D34" s="174"/>
      <c r="E34" s="222" t="s">
        <v>212</v>
      </c>
      <c r="F34" s="223"/>
      <c r="G34" s="223"/>
      <c r="H34" s="223"/>
      <c r="I34" s="223"/>
      <c r="J34" s="223"/>
      <c r="K34" s="224"/>
      <c r="L34" s="80">
        <f>SUM(F34:I34)</f>
        <v>0</v>
      </c>
    </row>
    <row r="35" spans="1:12" s="178" customFormat="1" ht="12.75">
      <c r="A35" s="12"/>
      <c r="C35" s="13"/>
      <c r="D35" s="174"/>
      <c r="E35" s="48" t="s">
        <v>168</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167</v>
      </c>
      <c r="F37" s="83" t="s">
        <v>30</v>
      </c>
      <c r="G37" s="81" t="s">
        <v>34</v>
      </c>
      <c r="H37" s="83" t="s">
        <v>31</v>
      </c>
      <c r="I37" s="83" t="s">
        <v>32</v>
      </c>
      <c r="J37" s="83" t="s">
        <v>146</v>
      </c>
      <c r="K37" s="174"/>
      <c r="L37" s="48" t="s">
        <v>168</v>
      </c>
    </row>
    <row r="38" spans="1:12" s="178" customFormat="1" ht="12.75">
      <c r="A38" s="12"/>
      <c r="D38" s="174"/>
      <c r="E38" s="222" t="s">
        <v>175</v>
      </c>
      <c r="F38" s="223"/>
      <c r="G38" s="223"/>
      <c r="H38" s="223"/>
      <c r="I38" s="223"/>
      <c r="J38" s="223"/>
      <c r="K38" s="224"/>
      <c r="L38" s="80">
        <f>SUM(F38:I38)</f>
        <v>0</v>
      </c>
    </row>
    <row r="39" spans="1:12" s="178" customFormat="1" ht="12.75">
      <c r="A39" s="12"/>
      <c r="D39" s="174"/>
      <c r="E39" s="222" t="s">
        <v>211</v>
      </c>
      <c r="F39" s="223"/>
      <c r="G39" s="223"/>
      <c r="H39" s="223"/>
      <c r="I39" s="223"/>
      <c r="J39" s="223"/>
      <c r="K39" s="224"/>
      <c r="L39" s="80">
        <f>SUM(F39:I39)</f>
        <v>0</v>
      </c>
    </row>
    <row r="40" spans="1:12" s="178" customFormat="1" ht="12.75">
      <c r="A40" s="12"/>
      <c r="D40" s="174"/>
      <c r="E40" s="222" t="s">
        <v>212</v>
      </c>
      <c r="F40" s="223"/>
      <c r="G40" s="223"/>
      <c r="H40" s="223"/>
      <c r="I40" s="223"/>
      <c r="J40" s="223" t="e">
        <f>#REF!</f>
        <v>#REF!</v>
      </c>
      <c r="K40" s="224"/>
      <c r="L40" s="80">
        <f>SUM(F40:I40)</f>
        <v>0</v>
      </c>
    </row>
    <row r="41" spans="1:12" s="178" customFormat="1" ht="12.75">
      <c r="A41" s="12"/>
      <c r="D41" s="174"/>
      <c r="E41" s="48" t="s">
        <v>168</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53"/>
  <sheetViews>
    <sheetView tabSelected="1" zoomScalePageLayoutView="0" workbookViewId="0" topLeftCell="A28">
      <selection activeCell="S39" sqref="S39"/>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6" t="s">
        <v>149</v>
      </c>
      <c r="C1" s="296"/>
      <c r="D1" s="296"/>
      <c r="E1" s="296"/>
      <c r="F1" s="296"/>
      <c r="G1" s="296"/>
      <c r="H1" s="296"/>
      <c r="I1" s="296"/>
      <c r="J1" s="39"/>
      <c r="K1" s="1"/>
      <c r="L1" s="1"/>
      <c r="M1" s="1"/>
      <c r="N1" s="1"/>
      <c r="O1" s="1"/>
      <c r="P1" s="1"/>
      <c r="Q1" s="1"/>
    </row>
    <row r="2" spans="1:17" s="178" customFormat="1" ht="18.75" customHeight="1">
      <c r="A2" s="207"/>
      <c r="C2" s="2" t="s">
        <v>13</v>
      </c>
      <c r="D2" s="7"/>
      <c r="E2" s="9"/>
      <c r="F2" s="13" t="s">
        <v>34</v>
      </c>
      <c r="G2" s="13" t="s">
        <v>31</v>
      </c>
      <c r="H2" s="13" t="s">
        <v>32</v>
      </c>
      <c r="I2" s="13" t="s">
        <v>146</v>
      </c>
      <c r="J2" s="13" t="s">
        <v>146</v>
      </c>
      <c r="L2" s="294" t="s">
        <v>111</v>
      </c>
      <c r="M2" s="294"/>
      <c r="N2" s="294"/>
      <c r="O2" s="294"/>
      <c r="P2" s="294"/>
      <c r="Q2" s="294"/>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146</v>
      </c>
      <c r="P3" s="34" t="s">
        <v>146</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F40</f>
        <v>3996</v>
      </c>
      <c r="H5" s="119">
        <f>G40</f>
        <v>3842</v>
      </c>
      <c r="I5" s="119">
        <f>H40</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196</v>
      </c>
      <c r="C8" s="172" t="s">
        <v>269</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196</v>
      </c>
      <c r="C9" s="196" t="s">
        <v>125</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196</v>
      </c>
      <c r="C10" s="196" t="s">
        <v>219</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196</v>
      </c>
      <c r="C11" s="196" t="s">
        <v>270</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193</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5" t="s">
        <v>24</v>
      </c>
      <c r="C16" s="295"/>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196</v>
      </c>
      <c r="C18" s="172" t="s">
        <v>273</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196</v>
      </c>
      <c r="C19" s="172" t="s">
        <v>225</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5" t="s">
        <v>100</v>
      </c>
      <c r="C21" s="295"/>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194</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8" t="s">
        <v>195</v>
      </c>
      <c r="C26" s="298"/>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196</v>
      </c>
      <c r="C29" s="173" t="s">
        <v>243</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5" t="s">
        <v>28</v>
      </c>
      <c r="C31" s="295"/>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2:17" s="178" customFormat="1" ht="12.75">
      <c r="B33" s="295" t="s">
        <v>136</v>
      </c>
      <c r="C33" s="295"/>
      <c r="D33" s="174"/>
      <c r="E33" s="208"/>
      <c r="F33" s="209"/>
      <c r="G33" s="209"/>
      <c r="H33" s="209"/>
      <c r="I33" s="209"/>
      <c r="J33" s="209"/>
      <c r="L33" s="229"/>
      <c r="M33" s="229"/>
      <c r="N33" s="229"/>
      <c r="O33" s="229"/>
      <c r="P33" s="229"/>
      <c r="Q33" s="229"/>
    </row>
    <row r="34" spans="1:17" s="178" customFormat="1" ht="20.25" customHeight="1">
      <c r="A34" s="178">
        <v>12</v>
      </c>
      <c r="B34" s="173" t="s">
        <v>320</v>
      </c>
      <c r="C34" s="173" t="s">
        <v>321</v>
      </c>
      <c r="D34" s="210"/>
      <c r="E34" s="208"/>
      <c r="F34" s="195">
        <v>150</v>
      </c>
      <c r="G34" s="195"/>
      <c r="H34" s="248">
        <v>-150</v>
      </c>
      <c r="I34" s="195"/>
      <c r="J34" s="211"/>
      <c r="L34" s="180"/>
      <c r="M34" s="180"/>
      <c r="N34" s="180"/>
      <c r="O34" s="180"/>
      <c r="P34" s="180"/>
      <c r="Q34" s="180">
        <f>+SUM(L34:O34)</f>
        <v>0</v>
      </c>
    </row>
    <row r="35" spans="4:17" s="178" customFormat="1" ht="12.75" customHeight="1">
      <c r="D35" s="174"/>
      <c r="E35" s="189"/>
      <c r="F35" s="30"/>
      <c r="G35" s="30"/>
      <c r="H35" s="30"/>
      <c r="I35" s="30"/>
      <c r="J35" s="30"/>
      <c r="L35" s="190"/>
      <c r="M35" s="190"/>
      <c r="N35" s="190"/>
      <c r="O35" s="190"/>
      <c r="P35" s="190"/>
      <c r="Q35" s="190"/>
    </row>
    <row r="36" spans="2:17" s="174" customFormat="1" ht="13.5" thickBot="1">
      <c r="B36" s="297" t="s">
        <v>137</v>
      </c>
      <c r="C36" s="297"/>
      <c r="D36" s="4"/>
      <c r="E36" s="24"/>
      <c r="F36" s="5">
        <f>SUM(F34:F35)</f>
        <v>150</v>
      </c>
      <c r="G36" s="5">
        <f>SUM(G34:G35)</f>
        <v>0</v>
      </c>
      <c r="H36" s="5">
        <f>SUM(H34:H35)</f>
        <v>-150</v>
      </c>
      <c r="I36" s="5">
        <f>SUM(I34:I35)</f>
        <v>0</v>
      </c>
      <c r="J36" s="5">
        <f>SUM(J34:J35)</f>
        <v>0</v>
      </c>
      <c r="L36" s="110">
        <f aca="true" t="shared" si="5" ref="L36:Q36">SUM(L34:L35)</f>
        <v>0</v>
      </c>
      <c r="M36" s="110">
        <f t="shared" si="5"/>
        <v>0</v>
      </c>
      <c r="N36" s="110">
        <f t="shared" si="5"/>
        <v>0</v>
      </c>
      <c r="O36" s="110">
        <f t="shared" si="5"/>
        <v>0</v>
      </c>
      <c r="P36" s="110">
        <f t="shared" si="5"/>
        <v>0</v>
      </c>
      <c r="Q36" s="110">
        <f t="shared" si="5"/>
        <v>0</v>
      </c>
    </row>
    <row r="37" spans="1:17" s="178" customFormat="1" ht="12.75">
      <c r="A37" s="12"/>
      <c r="B37" s="3"/>
      <c r="C37" s="3"/>
      <c r="D37" s="20"/>
      <c r="E37" s="26"/>
      <c r="F37" s="41"/>
      <c r="G37" s="41"/>
      <c r="H37" s="41"/>
      <c r="I37" s="41"/>
      <c r="J37" s="41"/>
      <c r="K37" s="193"/>
      <c r="L37" s="111"/>
      <c r="M37" s="111"/>
      <c r="N37" s="111"/>
      <c r="O37" s="111"/>
      <c r="P37" s="111"/>
      <c r="Q37" s="111"/>
    </row>
    <row r="38" spans="1:17" s="174" customFormat="1" ht="13.5" customHeight="1" thickBot="1">
      <c r="A38" s="15"/>
      <c r="B38" s="295" t="s">
        <v>150</v>
      </c>
      <c r="C38" s="295"/>
      <c r="D38" s="4"/>
      <c r="E38" s="25"/>
      <c r="F38" s="5">
        <f>F21+F16+F26+F31+F36</f>
        <v>163</v>
      </c>
      <c r="G38" s="5">
        <f>G21+G16+G26+G31+G36</f>
        <v>-154</v>
      </c>
      <c r="H38" s="5">
        <f>H21+H16+H26+H31+H36</f>
        <v>-322</v>
      </c>
      <c r="I38" s="5">
        <f>I21+I16+I26+I31+I36</f>
        <v>5</v>
      </c>
      <c r="J38" s="5" t="e">
        <f>+#REF!+J21+J16+J26</f>
        <v>#REF!</v>
      </c>
      <c r="K38" s="193"/>
      <c r="L38" s="110">
        <f aca="true" t="shared" si="6" ref="L38:Q38">L21+L16+L26+L31+L36</f>
        <v>0</v>
      </c>
      <c r="M38" s="110">
        <f t="shared" si="6"/>
        <v>0</v>
      </c>
      <c r="N38" s="110">
        <f t="shared" si="6"/>
        <v>0</v>
      </c>
      <c r="O38" s="110">
        <f t="shared" si="6"/>
        <v>0</v>
      </c>
      <c r="P38" s="110">
        <f t="shared" si="6"/>
        <v>0</v>
      </c>
      <c r="Q38" s="110">
        <f t="shared" si="6"/>
        <v>0</v>
      </c>
    </row>
    <row r="39" spans="1:17" s="174" customFormat="1" ht="13.5" customHeight="1">
      <c r="A39" s="15"/>
      <c r="B39" s="4"/>
      <c r="C39" s="4"/>
      <c r="D39" s="4"/>
      <c r="E39" s="25"/>
      <c r="F39" s="14"/>
      <c r="G39" s="14"/>
      <c r="H39" s="14"/>
      <c r="I39" s="14"/>
      <c r="J39" s="14"/>
      <c r="K39" s="193"/>
      <c r="L39" s="111"/>
      <c r="M39" s="111"/>
      <c r="N39" s="111"/>
      <c r="O39" s="111"/>
      <c r="P39" s="111"/>
      <c r="Q39" s="111"/>
    </row>
    <row r="40" spans="2:17" s="174" customFormat="1" ht="15" customHeight="1" hidden="1" thickBot="1">
      <c r="B40" s="295" t="s">
        <v>2</v>
      </c>
      <c r="C40" s="295"/>
      <c r="D40" s="4"/>
      <c r="E40" s="25"/>
      <c r="F40" s="5">
        <f>F5+F38</f>
        <v>3996</v>
      </c>
      <c r="G40" s="5">
        <f>G5+G38</f>
        <v>3842</v>
      </c>
      <c r="H40" s="5">
        <f>H5+H38</f>
        <v>3520</v>
      </c>
      <c r="I40" s="5">
        <f>I5+I38</f>
        <v>3525</v>
      </c>
      <c r="J40" s="14"/>
      <c r="L40" s="111"/>
      <c r="M40" s="111"/>
      <c r="N40" s="111"/>
      <c r="O40" s="111"/>
      <c r="P40" s="111"/>
      <c r="Q40" s="111"/>
    </row>
    <row r="41" spans="1:17" s="178" customFormat="1" ht="12.75" hidden="1">
      <c r="A41" s="12"/>
      <c r="D41" s="174"/>
      <c r="E41" s="26"/>
      <c r="F41" s="30"/>
      <c r="G41" s="30"/>
      <c r="H41" s="30"/>
      <c r="I41" s="30"/>
      <c r="J41" s="30"/>
      <c r="K41" s="193"/>
      <c r="L41" s="258"/>
      <c r="M41" s="258"/>
      <c r="N41" s="258"/>
      <c r="O41" s="258"/>
      <c r="P41" s="258"/>
      <c r="Q41" s="258"/>
    </row>
    <row r="42" spans="1:17" s="178" customFormat="1" ht="15.75" customHeight="1">
      <c r="A42" s="12"/>
      <c r="B42" s="191" t="s">
        <v>251</v>
      </c>
      <c r="D42" s="174"/>
      <c r="E42" s="176"/>
      <c r="F42" s="130">
        <v>3</v>
      </c>
      <c r="G42" s="130">
        <v>-304</v>
      </c>
      <c r="H42" s="130">
        <v>-2</v>
      </c>
      <c r="I42" s="130">
        <v>0</v>
      </c>
      <c r="J42" s="14" t="e">
        <f>I42+J38</f>
        <v>#REF!</v>
      </c>
      <c r="K42" s="14"/>
      <c r="L42" s="193"/>
      <c r="M42" s="193"/>
      <c r="N42" s="193"/>
      <c r="O42" s="193"/>
      <c r="P42" s="193"/>
      <c r="Q42" s="193"/>
    </row>
    <row r="43" spans="1:17" s="178" customFormat="1" ht="12.75">
      <c r="A43" s="12"/>
      <c r="B43" s="198" t="s">
        <v>90</v>
      </c>
      <c r="C43" s="123"/>
      <c r="D43" s="174"/>
      <c r="E43" s="176"/>
      <c r="F43" s="130">
        <f>F38-F42</f>
        <v>160</v>
      </c>
      <c r="G43" s="130">
        <f>G38-G42</f>
        <v>150</v>
      </c>
      <c r="H43" s="130">
        <f>H38-H42</f>
        <v>-320</v>
      </c>
      <c r="I43" s="130">
        <f>I38-I42</f>
        <v>5</v>
      </c>
      <c r="J43" s="14">
        <v>3418.635</v>
      </c>
      <c r="K43" s="193"/>
      <c r="L43" s="193"/>
      <c r="M43" s="193"/>
      <c r="N43" s="193"/>
      <c r="O43" s="193"/>
      <c r="P43" s="193"/>
      <c r="Q43" s="193"/>
    </row>
    <row r="44" spans="1:17" s="178" customFormat="1" ht="12.75">
      <c r="A44" s="12"/>
      <c r="D44" s="174"/>
      <c r="E44" s="26"/>
      <c r="K44" s="193"/>
      <c r="L44" s="193"/>
      <c r="M44" s="193"/>
      <c r="N44" s="193"/>
      <c r="O44" s="193"/>
      <c r="P44" s="193"/>
      <c r="Q44" s="193"/>
    </row>
    <row r="45" spans="1:17" s="178" customFormat="1" ht="12.75">
      <c r="A45" s="12"/>
      <c r="B45" s="221"/>
      <c r="C45" s="2" t="s">
        <v>183</v>
      </c>
      <c r="D45" s="174"/>
      <c r="E45" s="26"/>
      <c r="K45" s="193"/>
      <c r="L45" s="193"/>
      <c r="M45" s="193"/>
      <c r="N45" s="193"/>
      <c r="O45" s="193"/>
      <c r="P45" s="193"/>
      <c r="Q45" s="193"/>
    </row>
    <row r="46" spans="1:17" s="178" customFormat="1" ht="12.75">
      <c r="A46" s="12"/>
      <c r="D46" s="174"/>
      <c r="E46" s="26"/>
      <c r="K46" s="193"/>
      <c r="L46" s="193"/>
      <c r="M46" s="193"/>
      <c r="N46" s="193"/>
      <c r="O46" s="193"/>
      <c r="P46" s="193"/>
      <c r="Q46" s="193"/>
    </row>
    <row r="47" spans="1:17" s="178" customFormat="1" ht="12.75">
      <c r="A47" s="12"/>
      <c r="C47" s="13" t="s">
        <v>186</v>
      </c>
      <c r="D47" s="174"/>
      <c r="E47" s="84" t="s">
        <v>167</v>
      </c>
      <c r="F47" s="83" t="s">
        <v>34</v>
      </c>
      <c r="G47" s="81" t="s">
        <v>31</v>
      </c>
      <c r="H47" s="83" t="s">
        <v>32</v>
      </c>
      <c r="I47" s="83" t="s">
        <v>146</v>
      </c>
      <c r="J47" s="83" t="s">
        <v>146</v>
      </c>
      <c r="K47" s="174"/>
      <c r="L47" s="48" t="s">
        <v>168</v>
      </c>
      <c r="M47" s="193"/>
      <c r="N47" s="193"/>
      <c r="O47" s="193"/>
      <c r="P47" s="193"/>
      <c r="Q47" s="193"/>
    </row>
    <row r="48" spans="1:17" s="178" customFormat="1" ht="12.75">
      <c r="A48" s="12"/>
      <c r="C48" s="13"/>
      <c r="D48" s="174"/>
      <c r="E48" s="222" t="s">
        <v>175</v>
      </c>
      <c r="F48" s="223">
        <f>F8+F9</f>
        <v>0</v>
      </c>
      <c r="G48" s="223">
        <f>G8+G9</f>
        <v>-50</v>
      </c>
      <c r="H48" s="223">
        <f>H8+H9</f>
        <v>-150</v>
      </c>
      <c r="I48" s="223">
        <f>I8+I9</f>
        <v>0</v>
      </c>
      <c r="J48" s="223">
        <f>J8+J9</f>
        <v>0</v>
      </c>
      <c r="K48" s="224"/>
      <c r="L48" s="80">
        <f>SUM(F48:I48)</f>
        <v>-200</v>
      </c>
      <c r="M48" s="193"/>
      <c r="N48" s="193"/>
      <c r="O48" s="193"/>
      <c r="P48" s="193"/>
      <c r="Q48" s="193"/>
    </row>
    <row r="49" spans="1:17" s="178" customFormat="1" ht="12.75">
      <c r="A49" s="12"/>
      <c r="C49" s="13"/>
      <c r="D49" s="174"/>
      <c r="E49" s="222" t="s">
        <v>211</v>
      </c>
      <c r="F49" s="223">
        <f>F11+F14</f>
        <v>-55</v>
      </c>
      <c r="G49" s="223">
        <f>G11+G14</f>
        <v>-100</v>
      </c>
      <c r="H49" s="223">
        <f>H11+H14</f>
        <v>0</v>
      </c>
      <c r="I49" s="223">
        <f>I11+I14</f>
        <v>0</v>
      </c>
      <c r="J49" s="223">
        <f>J11+J14</f>
        <v>0</v>
      </c>
      <c r="K49" s="224"/>
      <c r="L49" s="80">
        <f>SUM(F49:I49)</f>
        <v>-155</v>
      </c>
      <c r="M49" s="193"/>
      <c r="N49" s="193"/>
      <c r="O49" s="193"/>
      <c r="P49" s="193"/>
      <c r="Q49" s="193"/>
    </row>
    <row r="50" spans="1:17" s="178" customFormat="1" ht="12.75">
      <c r="A50" s="12"/>
      <c r="C50" s="13"/>
      <c r="D50" s="174"/>
      <c r="E50" s="222" t="s">
        <v>212</v>
      </c>
      <c r="F50" s="223">
        <f>F10+F12++F13</f>
        <v>-33</v>
      </c>
      <c r="G50" s="223">
        <f>G10+G12++G13</f>
        <v>-29</v>
      </c>
      <c r="H50" s="223">
        <f>H10+H12++H13</f>
        <v>-20</v>
      </c>
      <c r="I50" s="223">
        <f>I10+I12++I13</f>
        <v>0</v>
      </c>
      <c r="J50" s="223" t="e">
        <f>J10+#REF!+J12+J13+#REF!</f>
        <v>#REF!</v>
      </c>
      <c r="K50" s="224"/>
      <c r="L50" s="80">
        <f>SUM(F50:I50)</f>
        <v>-82</v>
      </c>
      <c r="M50" s="193"/>
      <c r="N50" s="193"/>
      <c r="O50" s="193"/>
      <c r="P50" s="193"/>
      <c r="Q50" s="193"/>
    </row>
    <row r="51" spans="1:17" s="178" customFormat="1" ht="12.75">
      <c r="A51" s="12"/>
      <c r="C51" s="13"/>
      <c r="D51" s="174"/>
      <c r="E51" s="48" t="s">
        <v>168</v>
      </c>
      <c r="F51" s="82">
        <f>SUM(F48:F50)</f>
        <v>-88</v>
      </c>
      <c r="G51" s="79">
        <f aca="true" t="shared" si="7" ref="G51:L51">SUM(G48:G50)</f>
        <v>-179</v>
      </c>
      <c r="H51" s="82">
        <f t="shared" si="7"/>
        <v>-170</v>
      </c>
      <c r="I51" s="82">
        <f t="shared" si="7"/>
        <v>0</v>
      </c>
      <c r="J51" s="82" t="e">
        <f t="shared" si="7"/>
        <v>#REF!</v>
      </c>
      <c r="K51" s="41"/>
      <c r="L51" s="82">
        <f t="shared" si="7"/>
        <v>-437</v>
      </c>
      <c r="M51" s="193"/>
      <c r="N51" s="193"/>
      <c r="O51" s="193"/>
      <c r="P51" s="193"/>
      <c r="Q51" s="193"/>
    </row>
    <row r="52" spans="1:17" s="178" customFormat="1" ht="12.75">
      <c r="A52" s="12"/>
      <c r="C52" s="13"/>
      <c r="D52" s="174"/>
      <c r="E52" s="25"/>
      <c r="M52" s="193"/>
      <c r="N52" s="193"/>
      <c r="O52" s="193"/>
      <c r="P52" s="193"/>
      <c r="Q52" s="193"/>
    </row>
    <row r="53" spans="1:17" s="178" customFormat="1" ht="12.75">
      <c r="A53" s="12"/>
      <c r="C53" s="13" t="s">
        <v>194</v>
      </c>
      <c r="D53" s="174"/>
      <c r="E53" s="84" t="s">
        <v>167</v>
      </c>
      <c r="F53" s="83" t="s">
        <v>34</v>
      </c>
      <c r="G53" s="81" t="s">
        <v>31</v>
      </c>
      <c r="H53" s="83" t="s">
        <v>32</v>
      </c>
      <c r="I53" s="83" t="s">
        <v>146</v>
      </c>
      <c r="J53" s="83" t="s">
        <v>146</v>
      </c>
      <c r="K53" s="174"/>
      <c r="L53" s="48" t="s">
        <v>168</v>
      </c>
      <c r="M53" s="193"/>
      <c r="N53" s="193"/>
      <c r="O53" s="193"/>
      <c r="P53" s="193"/>
      <c r="Q53" s="193"/>
    </row>
    <row r="54" spans="1:17" s="178" customFormat="1" ht="12.75">
      <c r="A54" s="12"/>
      <c r="C54" s="13"/>
      <c r="D54" s="174"/>
      <c r="E54" s="222" t="s">
        <v>175</v>
      </c>
      <c r="F54" s="223"/>
      <c r="G54" s="223"/>
      <c r="H54" s="223"/>
      <c r="I54" s="223"/>
      <c r="J54" s="223"/>
      <c r="K54" s="224"/>
      <c r="L54" s="80">
        <f>SUM(F54:I54)</f>
        <v>0</v>
      </c>
      <c r="M54" s="193"/>
      <c r="N54" s="193"/>
      <c r="O54" s="193"/>
      <c r="P54" s="193"/>
      <c r="Q54" s="193"/>
    </row>
    <row r="55" spans="1:17" s="178" customFormat="1" ht="12.75">
      <c r="A55" s="12"/>
      <c r="C55" s="13"/>
      <c r="D55" s="174"/>
      <c r="E55" s="222" t="s">
        <v>211</v>
      </c>
      <c r="F55" s="223">
        <f>F24</f>
        <v>0</v>
      </c>
      <c r="G55" s="223">
        <f>G24</f>
        <v>0</v>
      </c>
      <c r="H55" s="223">
        <f>H24</f>
        <v>-7</v>
      </c>
      <c r="I55" s="223">
        <f>I24</f>
        <v>0</v>
      </c>
      <c r="J55" s="223">
        <f>J24</f>
        <v>-7</v>
      </c>
      <c r="K55" s="224"/>
      <c r="L55" s="80">
        <f>SUM(F55:I55)</f>
        <v>-7</v>
      </c>
      <c r="M55" s="193"/>
      <c r="N55" s="193"/>
      <c r="O55" s="193"/>
      <c r="P55" s="193"/>
      <c r="Q55" s="193"/>
    </row>
    <row r="56" spans="1:17" s="178" customFormat="1" ht="12.75">
      <c r="A56" s="12"/>
      <c r="C56" s="13"/>
      <c r="D56" s="174"/>
      <c r="E56" s="222" t="s">
        <v>212</v>
      </c>
      <c r="F56" s="223"/>
      <c r="G56" s="223"/>
      <c r="H56" s="223"/>
      <c r="I56" s="223"/>
      <c r="J56" s="223"/>
      <c r="K56" s="224"/>
      <c r="L56" s="80">
        <f>SUM(F56:I56)</f>
        <v>0</v>
      </c>
      <c r="M56" s="193"/>
      <c r="N56" s="193"/>
      <c r="O56" s="193"/>
      <c r="P56" s="193"/>
      <c r="Q56" s="193"/>
    </row>
    <row r="57" spans="1:17" s="178" customFormat="1" ht="12.75">
      <c r="A57" s="12"/>
      <c r="C57" s="13"/>
      <c r="D57" s="174"/>
      <c r="E57" s="48" t="s">
        <v>168</v>
      </c>
      <c r="F57" s="82">
        <f>SUM(F54:F56)</f>
        <v>0</v>
      </c>
      <c r="G57" s="79">
        <f>SUM(G54:G56)</f>
        <v>0</v>
      </c>
      <c r="H57" s="82">
        <f>SUM(H54:H56)</f>
        <v>-7</v>
      </c>
      <c r="I57" s="82">
        <f>SUM(I54:I56)</f>
        <v>0</v>
      </c>
      <c r="J57" s="82">
        <f>SUM(J54:J56)</f>
        <v>-7</v>
      </c>
      <c r="K57" s="41"/>
      <c r="L57" s="82">
        <f>SUM(L54:L56)</f>
        <v>-7</v>
      </c>
      <c r="M57" s="193"/>
      <c r="N57" s="193"/>
      <c r="O57" s="193"/>
      <c r="P57" s="193"/>
      <c r="Q57" s="193"/>
    </row>
    <row r="58" spans="1:17" s="178" customFormat="1" ht="12.75">
      <c r="A58" s="12"/>
      <c r="C58" s="13"/>
      <c r="D58" s="174"/>
      <c r="E58" s="25"/>
      <c r="M58" s="193"/>
      <c r="N58" s="193"/>
      <c r="O58" s="193"/>
      <c r="P58" s="193"/>
      <c r="Q58" s="193"/>
    </row>
    <row r="59" spans="1:17" s="178" customFormat="1" ht="12.75">
      <c r="A59" s="12"/>
      <c r="C59" s="13" t="s">
        <v>8</v>
      </c>
      <c r="D59" s="174"/>
      <c r="E59" s="84" t="s">
        <v>167</v>
      </c>
      <c r="F59" s="83" t="s">
        <v>34</v>
      </c>
      <c r="G59" s="81" t="s">
        <v>31</v>
      </c>
      <c r="H59" s="83" t="s">
        <v>32</v>
      </c>
      <c r="I59" s="83" t="s">
        <v>146</v>
      </c>
      <c r="J59" s="83" t="s">
        <v>146</v>
      </c>
      <c r="K59" s="174"/>
      <c r="L59" s="48" t="s">
        <v>168</v>
      </c>
      <c r="M59" s="193"/>
      <c r="N59" s="193"/>
      <c r="O59" s="193"/>
      <c r="P59" s="193"/>
      <c r="Q59" s="193"/>
    </row>
    <row r="60" spans="1:17" s="178" customFormat="1" ht="12.75">
      <c r="A60" s="12"/>
      <c r="D60" s="174"/>
      <c r="E60" s="222" t="s">
        <v>175</v>
      </c>
      <c r="F60" s="223"/>
      <c r="G60" s="223"/>
      <c r="H60" s="223"/>
      <c r="I60" s="223"/>
      <c r="J60" s="223"/>
      <c r="K60" s="224"/>
      <c r="L60" s="80">
        <f>SUM(F60:I60)</f>
        <v>0</v>
      </c>
      <c r="M60" s="193"/>
      <c r="N60" s="193"/>
      <c r="O60" s="193"/>
      <c r="P60" s="193"/>
      <c r="Q60" s="193"/>
    </row>
    <row r="61" spans="1:17" s="178" customFormat="1" ht="12.75">
      <c r="A61" s="12"/>
      <c r="D61" s="174"/>
      <c r="E61" s="222" t="s">
        <v>211</v>
      </c>
      <c r="F61" s="223"/>
      <c r="G61" s="223"/>
      <c r="H61" s="223"/>
      <c r="I61" s="223"/>
      <c r="J61" s="223"/>
      <c r="K61" s="224"/>
      <c r="L61" s="80">
        <f>SUM(F61:I61)</f>
        <v>0</v>
      </c>
      <c r="M61" s="193"/>
      <c r="N61" s="193"/>
      <c r="O61" s="193"/>
      <c r="P61" s="193"/>
      <c r="Q61" s="193"/>
    </row>
    <row r="62" spans="1:17" s="178" customFormat="1" ht="12.75">
      <c r="A62" s="12"/>
      <c r="D62" s="174"/>
      <c r="E62" s="222" t="s">
        <v>212</v>
      </c>
      <c r="F62" s="223"/>
      <c r="G62" s="223"/>
      <c r="H62" s="223"/>
      <c r="I62" s="223"/>
      <c r="J62" s="223"/>
      <c r="K62" s="224"/>
      <c r="L62" s="80">
        <f>SUM(F62:I62)</f>
        <v>0</v>
      </c>
      <c r="M62" s="193"/>
      <c r="N62" s="193"/>
      <c r="O62" s="193"/>
      <c r="P62" s="193"/>
      <c r="Q62" s="193"/>
    </row>
    <row r="63" spans="1:17" s="178" customFormat="1" ht="12.75">
      <c r="A63" s="12"/>
      <c r="D63" s="174"/>
      <c r="E63" s="48" t="s">
        <v>168</v>
      </c>
      <c r="F63" s="82">
        <f>SUM(F60:F62)</f>
        <v>0</v>
      </c>
      <c r="G63" s="79">
        <f>SUM(G60:G62)</f>
        <v>0</v>
      </c>
      <c r="H63" s="82">
        <f>SUM(H60:H62)</f>
        <v>0</v>
      </c>
      <c r="I63" s="82">
        <f>SUM(I60:I62)</f>
        <v>0</v>
      </c>
      <c r="J63" s="82">
        <f>SUM(J60:J62)</f>
        <v>0</v>
      </c>
      <c r="K63" s="41"/>
      <c r="L63" s="82">
        <f>SUM(L60:L62)</f>
        <v>0</v>
      </c>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row r="149" spans="1:17" s="178" customFormat="1" ht="12.75">
      <c r="A149" s="12"/>
      <c r="D149" s="174"/>
      <c r="E149" s="26"/>
      <c r="K149" s="193"/>
      <c r="L149" s="193"/>
      <c r="M149" s="193"/>
      <c r="N149" s="193"/>
      <c r="O149" s="193"/>
      <c r="P149" s="193"/>
      <c r="Q149" s="193"/>
    </row>
    <row r="150" spans="1:17" s="178" customFormat="1" ht="12.75">
      <c r="A150" s="12"/>
      <c r="D150" s="174"/>
      <c r="E150" s="26"/>
      <c r="K150" s="193"/>
      <c r="L150" s="193"/>
      <c r="M150" s="193"/>
      <c r="N150" s="193"/>
      <c r="O150" s="193"/>
      <c r="P150" s="193"/>
      <c r="Q150" s="193"/>
    </row>
    <row r="151" spans="1:17" s="178" customFormat="1" ht="12.75">
      <c r="A151" s="12"/>
      <c r="D151" s="174"/>
      <c r="E151" s="26"/>
      <c r="K151" s="193"/>
      <c r="L151" s="193"/>
      <c r="M151" s="193"/>
      <c r="N151" s="193"/>
      <c r="O151" s="193"/>
      <c r="P151" s="193"/>
      <c r="Q151" s="193"/>
    </row>
    <row r="152" spans="1:17" s="178" customFormat="1" ht="12.75">
      <c r="A152" s="12"/>
      <c r="D152" s="174"/>
      <c r="E152" s="26"/>
      <c r="K152" s="193"/>
      <c r="L152" s="193"/>
      <c r="M152" s="193"/>
      <c r="N152" s="193"/>
      <c r="O152" s="193"/>
      <c r="P152" s="193"/>
      <c r="Q152" s="193"/>
    </row>
    <row r="153" spans="1:17" s="178" customFormat="1" ht="12.75">
      <c r="A153" s="12"/>
      <c r="D153" s="174"/>
      <c r="E153" s="26"/>
      <c r="K153" s="193"/>
      <c r="L153" s="193"/>
      <c r="M153" s="193"/>
      <c r="N153" s="193"/>
      <c r="O153" s="193"/>
      <c r="P153" s="193"/>
      <c r="Q153" s="193"/>
    </row>
  </sheetData>
  <sheetProtection/>
  <mergeCells count="10">
    <mergeCell ref="L2:Q2"/>
    <mergeCell ref="B40:C40"/>
    <mergeCell ref="B1:I1"/>
    <mergeCell ref="B38:C38"/>
    <mergeCell ref="B21:C21"/>
    <mergeCell ref="B16:C16"/>
    <mergeCell ref="B26:C26"/>
    <mergeCell ref="B31:C31"/>
    <mergeCell ref="B36:C36"/>
    <mergeCell ref="B33:C33"/>
  </mergeCells>
  <conditionalFormatting sqref="E7:J7 L16:Q16 L7:Q14 L32:Q32 L18:Q27 F8:J25 F38:J40 L37:Q40">
    <cfRule type="cellIs" priority="7" dxfId="0" operator="equal" stopIfTrue="1">
      <formula>0</formula>
    </cfRule>
  </conditionalFormatting>
  <conditionalFormatting sqref="Q29 E29 E31:J31 L31:Q31 J29">
    <cfRule type="cellIs" priority="6" dxfId="0" operator="equal" stopIfTrue="1">
      <formula>0</formula>
    </cfRule>
  </conditionalFormatting>
  <conditionalFormatting sqref="Q34 E34 L36:Q36 J34 E36:J36">
    <cfRule type="cellIs" priority="2" dxfId="0" operator="equal" stopIfTrue="1">
      <formula>0</formula>
    </cfRule>
  </conditionalFormatting>
  <conditionalFormatting sqref="H3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7" t="s">
        <v>145</v>
      </c>
      <c r="B1" s="287"/>
      <c r="C1" s="287"/>
      <c r="D1" s="287"/>
      <c r="E1" s="287"/>
      <c r="F1" s="287"/>
      <c r="G1" s="287"/>
      <c r="H1" s="287"/>
      <c r="I1" s="287"/>
      <c r="J1" s="287"/>
      <c r="K1" s="287"/>
      <c r="L1" s="287"/>
      <c r="M1" s="287"/>
      <c r="N1" s="287"/>
    </row>
    <row r="2" spans="1:14" ht="12.75">
      <c r="A2" s="293"/>
      <c r="B2" s="287"/>
      <c r="C2" s="287"/>
      <c r="D2" s="287"/>
      <c r="E2" s="287"/>
      <c r="F2" s="287"/>
      <c r="G2" s="287"/>
      <c r="H2" s="287"/>
      <c r="I2" s="287"/>
      <c r="J2" s="287"/>
      <c r="K2" s="287"/>
      <c r="L2" s="287"/>
      <c r="M2" s="287"/>
      <c r="N2" s="287"/>
    </row>
    <row r="3" spans="1:14" ht="12.75">
      <c r="A3" s="287"/>
      <c r="B3" s="287"/>
      <c r="C3" s="287"/>
      <c r="D3" s="287"/>
      <c r="E3" s="287"/>
      <c r="F3" s="287"/>
      <c r="G3" s="287"/>
      <c r="H3" s="287"/>
      <c r="I3" s="287"/>
      <c r="J3" s="287"/>
      <c r="K3" s="287"/>
      <c r="L3" s="287"/>
      <c r="M3" s="287"/>
      <c r="N3" s="287"/>
    </row>
    <row r="4" spans="1:14" ht="409.5" customHeight="1">
      <c r="A4" s="287"/>
      <c r="B4" s="287"/>
      <c r="C4" s="287"/>
      <c r="D4" s="287"/>
      <c r="E4" s="287"/>
      <c r="F4" s="287"/>
      <c r="G4" s="287"/>
      <c r="H4" s="287"/>
      <c r="I4" s="287"/>
      <c r="J4" s="287"/>
      <c r="K4" s="287"/>
      <c r="L4" s="287"/>
      <c r="M4" s="287"/>
      <c r="N4" s="287"/>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tabSelected="1" zoomScalePageLayoutView="0" workbookViewId="0" topLeftCell="E1">
      <selection activeCell="S39" sqref="S3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91" t="s">
        <v>267</v>
      </c>
      <c r="B1" s="291"/>
      <c r="C1" s="291"/>
      <c r="D1" s="291"/>
      <c r="E1" s="291"/>
      <c r="F1" s="291"/>
      <c r="G1" s="291"/>
      <c r="H1" s="291"/>
      <c r="I1" s="291"/>
      <c r="J1" s="291"/>
      <c r="K1" s="291"/>
      <c r="L1" s="291"/>
      <c r="M1" s="291"/>
      <c r="N1" s="291"/>
      <c r="O1" s="291"/>
      <c r="P1" s="291"/>
      <c r="Q1" s="115"/>
      <c r="R1" s="115"/>
    </row>
    <row r="2" spans="1:18" ht="15.75" customHeight="1">
      <c r="A2" s="291" t="s">
        <v>235</v>
      </c>
      <c r="B2" s="291"/>
      <c r="C2" s="291"/>
      <c r="D2" s="291"/>
      <c r="E2" s="291"/>
      <c r="F2" s="291"/>
      <c r="G2" s="291"/>
      <c r="H2" s="291"/>
      <c r="I2" s="291"/>
      <c r="J2" s="291"/>
      <c r="K2" s="291"/>
      <c r="L2" s="291"/>
      <c r="M2" s="291"/>
      <c r="N2" s="291"/>
      <c r="O2" s="291"/>
      <c r="P2" s="291"/>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210</v>
      </c>
    </row>
    <row r="6" spans="1:18" ht="25.5">
      <c r="A6" s="45" t="s">
        <v>204</v>
      </c>
      <c r="B6" s="88" t="s">
        <v>98</v>
      </c>
      <c r="C6" s="289" t="s">
        <v>27</v>
      </c>
      <c r="D6" s="290"/>
      <c r="E6" s="292" t="s">
        <v>186</v>
      </c>
      <c r="F6" s="292"/>
      <c r="G6" s="289" t="s">
        <v>25</v>
      </c>
      <c r="H6" s="290"/>
      <c r="I6" s="292" t="s">
        <v>194</v>
      </c>
      <c r="J6" s="290"/>
      <c r="K6" s="289" t="s">
        <v>21</v>
      </c>
      <c r="L6" s="290"/>
      <c r="M6" s="289" t="s">
        <v>136</v>
      </c>
      <c r="N6" s="290"/>
      <c r="O6" s="57" t="s">
        <v>106</v>
      </c>
      <c r="Q6" s="68" t="s">
        <v>265</v>
      </c>
      <c r="R6" s="186" t="s">
        <v>266</v>
      </c>
    </row>
    <row r="7" spans="1:18" ht="17.25" customHeight="1">
      <c r="A7" s="46"/>
      <c r="B7" s="47" t="s">
        <v>199</v>
      </c>
      <c r="C7" s="114" t="s">
        <v>199</v>
      </c>
      <c r="D7" s="57" t="s">
        <v>200</v>
      </c>
      <c r="E7" s="47" t="s">
        <v>199</v>
      </c>
      <c r="F7" s="47" t="s">
        <v>200</v>
      </c>
      <c r="G7" s="276" t="s">
        <v>199</v>
      </c>
      <c r="H7" s="47" t="s">
        <v>200</v>
      </c>
      <c r="I7" s="47" t="s">
        <v>199</v>
      </c>
      <c r="J7" s="57" t="s">
        <v>200</v>
      </c>
      <c r="K7" s="57" t="s">
        <v>199</v>
      </c>
      <c r="L7" s="55" t="s">
        <v>200</v>
      </c>
      <c r="M7" s="47" t="s">
        <v>199</v>
      </c>
      <c r="N7" s="47" t="s">
        <v>200</v>
      </c>
      <c r="O7" s="57" t="s">
        <v>199</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Services'!F62</f>
        <v>125</v>
      </c>
      <c r="N8" s="169">
        <f>'Direct Services'!L62</f>
        <v>-4</v>
      </c>
      <c r="O8" s="64">
        <f>SUM(B8,C8,E8,G8,I8,K8,M8)</f>
        <v>-91</v>
      </c>
      <c r="Q8" s="184">
        <f>'Direct Services'!F68</f>
        <v>-399</v>
      </c>
      <c r="R8" s="184">
        <f>O8-Q8</f>
        <v>308</v>
      </c>
    </row>
    <row r="9" spans="1:18" ht="12.75">
      <c r="A9" s="165" t="s">
        <v>234</v>
      </c>
      <c r="B9" s="49">
        <f>'Leisure, Parks &amp; Comm'!F42</f>
        <v>12</v>
      </c>
      <c r="C9" s="50"/>
      <c r="D9" s="166"/>
      <c r="E9" s="49">
        <f>'Leisure, Parks &amp; Comm'!F37</f>
        <v>-66</v>
      </c>
      <c r="F9" s="168">
        <f>'Leisure, Parks &amp; Comm'!L37</f>
        <v>0</v>
      </c>
      <c r="G9" s="50"/>
      <c r="H9" s="49"/>
      <c r="I9" s="49">
        <f>'Leisure, Parks &amp; Comm'!F18</f>
        <v>-60</v>
      </c>
      <c r="J9" s="166"/>
      <c r="K9" s="49">
        <f>'Leisure, Parks &amp; Comm'!F24</f>
        <v>-140</v>
      </c>
      <c r="L9" s="168"/>
      <c r="M9" s="49">
        <f>'Leisure, Parks &amp; Comm'!F48</f>
        <v>110</v>
      </c>
      <c r="N9" s="169"/>
      <c r="O9" s="64">
        <f>SUM(B9,C9,E9,G9,I9,K9,M9)</f>
        <v>-144</v>
      </c>
      <c r="Q9" s="184">
        <f>'Leisure, Parks &amp; Comm'!F54</f>
        <v>-380</v>
      </c>
      <c r="R9" s="184">
        <f>O9-Q9</f>
        <v>236</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170</v>
      </c>
      <c r="U11" s="94">
        <f>'Direct Services'!F64+'Leisure, Parks &amp; Comm'!F50+'Env Dev'!F44+PCC!F30-O12</f>
        <v>0</v>
      </c>
      <c r="V11" s="92"/>
    </row>
    <row r="12" spans="1:26" s="33" customFormat="1" ht="12.75">
      <c r="A12" s="48" t="s">
        <v>15</v>
      </c>
      <c r="B12" s="52">
        <f aca="true" t="shared" si="0" ref="B12:N12">SUM(B8:B11)</f>
        <v>158</v>
      </c>
      <c r="C12" s="53">
        <f t="shared" si="0"/>
        <v>422</v>
      </c>
      <c r="D12" s="167">
        <f t="shared" si="0"/>
        <v>-6</v>
      </c>
      <c r="E12" s="52">
        <f t="shared" si="0"/>
        <v>-390</v>
      </c>
      <c r="F12" s="167">
        <f t="shared" si="0"/>
        <v>2.3</v>
      </c>
      <c r="G12" s="53">
        <f t="shared" si="0"/>
        <v>-42</v>
      </c>
      <c r="H12" s="52">
        <f t="shared" si="0"/>
        <v>-2</v>
      </c>
      <c r="I12" s="52">
        <f t="shared" si="0"/>
        <v>-640</v>
      </c>
      <c r="J12" s="167">
        <f t="shared" si="0"/>
        <v>-5</v>
      </c>
      <c r="K12" s="52">
        <f t="shared" si="0"/>
        <v>-156</v>
      </c>
      <c r="L12" s="170">
        <f t="shared" si="0"/>
        <v>0</v>
      </c>
      <c r="M12" s="52">
        <f t="shared" si="0"/>
        <v>219.5</v>
      </c>
      <c r="N12" s="171">
        <f t="shared" si="0"/>
        <v>-4</v>
      </c>
      <c r="O12" s="54">
        <f>SUM(B12,C12,E12,G12,I12,K12,M12)</f>
        <v>-428.5</v>
      </c>
      <c r="Q12" s="185">
        <f>SUM(Q8:Q11)</f>
        <v>-1014</v>
      </c>
      <c r="R12" s="185">
        <f>SUM(R8:R11)</f>
        <v>585.5</v>
      </c>
      <c r="T12" s="93" t="s">
        <v>171</v>
      </c>
      <c r="U12" s="94">
        <f>'Direct Services'!L64+'Leisure, Parks &amp; Comm'!L50+'Env Dev'!L44+PCC!L30-D12-F12-H12-J12-L12-N12</f>
        <v>0</v>
      </c>
      <c r="V12" s="92"/>
      <c r="W12" s="95"/>
      <c r="X12" s="95"/>
      <c r="Y12" s="95"/>
      <c r="Z12" s="95"/>
    </row>
    <row r="13" spans="17:18" ht="12.75">
      <c r="Q13" s="184"/>
      <c r="R13" s="184"/>
    </row>
    <row r="14" spans="1:18" ht="12.75">
      <c r="A14" s="33" t="s">
        <v>213</v>
      </c>
      <c r="Q14" s="184"/>
      <c r="R14" s="184"/>
    </row>
    <row r="15" spans="1:18" ht="25.5">
      <c r="A15" s="45" t="s">
        <v>204</v>
      </c>
      <c r="B15" s="57" t="s">
        <v>98</v>
      </c>
      <c r="C15" s="289" t="s">
        <v>27</v>
      </c>
      <c r="D15" s="290"/>
      <c r="E15" s="289" t="s">
        <v>186</v>
      </c>
      <c r="F15" s="290"/>
      <c r="G15" s="289" t="s">
        <v>25</v>
      </c>
      <c r="H15" s="290"/>
      <c r="I15" s="289" t="s">
        <v>194</v>
      </c>
      <c r="J15" s="290"/>
      <c r="K15" s="289" t="s">
        <v>21</v>
      </c>
      <c r="L15" s="290"/>
      <c r="M15" s="289" t="s">
        <v>136</v>
      </c>
      <c r="N15" s="290"/>
      <c r="O15" s="57" t="s">
        <v>106</v>
      </c>
      <c r="Q15" s="68" t="s">
        <v>265</v>
      </c>
      <c r="R15" s="186" t="s">
        <v>266</v>
      </c>
    </row>
    <row r="16" spans="1:15" ht="17.25" customHeight="1">
      <c r="A16" s="46"/>
      <c r="B16" s="47" t="s">
        <v>199</v>
      </c>
      <c r="C16" s="114" t="s">
        <v>199</v>
      </c>
      <c r="D16" s="57" t="s">
        <v>200</v>
      </c>
      <c r="E16" s="47" t="s">
        <v>199</v>
      </c>
      <c r="F16" s="57" t="s">
        <v>200</v>
      </c>
      <c r="G16" s="276" t="s">
        <v>199</v>
      </c>
      <c r="H16" s="57" t="s">
        <v>200</v>
      </c>
      <c r="I16" s="47" t="s">
        <v>199</v>
      </c>
      <c r="J16" s="47" t="s">
        <v>200</v>
      </c>
      <c r="K16" s="47" t="s">
        <v>199</v>
      </c>
      <c r="L16" s="47" t="s">
        <v>200</v>
      </c>
      <c r="M16" s="47" t="s">
        <v>199</v>
      </c>
      <c r="N16" s="47" t="s">
        <v>200</v>
      </c>
      <c r="O16" s="47" t="s">
        <v>199</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Services'!G62</f>
        <v>-100</v>
      </c>
      <c r="N17" s="168">
        <f>'Direct Services'!M62</f>
        <v>2</v>
      </c>
      <c r="O17" s="64">
        <f>SUM(B17,C17,E17,G17,I17,K17,M17)</f>
        <v>-422</v>
      </c>
      <c r="Q17" s="187">
        <f>'Direct Services'!G68</f>
        <v>-145</v>
      </c>
      <c r="R17" s="187">
        <f>O17-Q17</f>
        <v>-277</v>
      </c>
      <c r="S17" s="37"/>
    </row>
    <row r="18" spans="1:19" ht="12.75">
      <c r="A18" s="165" t="s">
        <v>234</v>
      </c>
      <c r="B18" s="49">
        <f>'Leisure, Parks &amp; Comm'!G42</f>
        <v>6</v>
      </c>
      <c r="C18" s="50"/>
      <c r="D18" s="166"/>
      <c r="E18" s="49">
        <f>'Leisure, Parks &amp; Comm'!G37</f>
        <v>-510</v>
      </c>
      <c r="F18" s="166"/>
      <c r="G18" s="50"/>
      <c r="H18" s="49"/>
      <c r="I18" s="49">
        <f>'Leisure, Parks &amp; Comm'!G18</f>
        <v>-62</v>
      </c>
      <c r="J18" s="169"/>
      <c r="K18" s="49"/>
      <c r="L18" s="166"/>
      <c r="M18" s="49">
        <f>'Leisure, Parks &amp; Comm'!G48</f>
        <v>-25</v>
      </c>
      <c r="N18" s="169"/>
      <c r="O18" s="64">
        <f>SUM(B18,C18,E18,G18,I18,K18,M18)</f>
        <v>-591</v>
      </c>
      <c r="Q18" s="187">
        <f>'Leisure, Parks &amp; Comm'!G54</f>
        <v>-71</v>
      </c>
      <c r="R18" s="187">
        <f>O18-Q18</f>
        <v>-520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170</v>
      </c>
      <c r="U20" s="94">
        <f>'Direct Services'!G64+'Leisure, Parks &amp; Comm'!G50+'Env Dev'!G44+PCC!G30-O21</f>
        <v>0</v>
      </c>
      <c r="V20" s="92"/>
    </row>
    <row r="21" spans="1:26" s="33" customFormat="1" ht="12.75">
      <c r="A21" s="48" t="s">
        <v>15</v>
      </c>
      <c r="B21" s="52">
        <f aca="true" t="shared" si="1" ref="B21:N21">SUM(B17:B20)</f>
        <v>157</v>
      </c>
      <c r="C21" s="53">
        <f t="shared" si="1"/>
        <v>-26</v>
      </c>
      <c r="D21" s="167">
        <f t="shared" si="1"/>
        <v>-3</v>
      </c>
      <c r="E21" s="52">
        <f t="shared" si="1"/>
        <v>-845</v>
      </c>
      <c r="F21" s="167">
        <f t="shared" si="1"/>
        <v>0</v>
      </c>
      <c r="G21" s="53">
        <f t="shared" si="1"/>
        <v>-7</v>
      </c>
      <c r="H21" s="52">
        <f t="shared" si="1"/>
        <v>0</v>
      </c>
      <c r="I21" s="52">
        <f t="shared" si="1"/>
        <v>-254</v>
      </c>
      <c r="J21" s="167">
        <f t="shared" si="1"/>
        <v>-3</v>
      </c>
      <c r="K21" s="52">
        <f t="shared" si="1"/>
        <v>-36</v>
      </c>
      <c r="L21" s="167">
        <f t="shared" si="1"/>
        <v>0</v>
      </c>
      <c r="M21" s="52">
        <f t="shared" si="1"/>
        <v>-284.5</v>
      </c>
      <c r="N21" s="167">
        <f t="shared" si="1"/>
        <v>2</v>
      </c>
      <c r="O21" s="54">
        <f>SUM(B21,C21,E21,G21,I21,K21,M21)</f>
        <v>-1295.5</v>
      </c>
      <c r="Q21" s="188">
        <f>SUM(Q17:Q20)</f>
        <v>-476</v>
      </c>
      <c r="R21" s="188">
        <f>SUM(R17:R20)</f>
        <v>-819.5</v>
      </c>
      <c r="S21" s="37"/>
      <c r="T21" s="93" t="s">
        <v>171</v>
      </c>
      <c r="U21" s="94">
        <f>'Direct Services'!M64+'Leisure, Parks &amp; Comm'!M50+'Env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214</v>
      </c>
    </row>
    <row r="24" spans="1:18" ht="25.5">
      <c r="A24" s="45" t="s">
        <v>204</v>
      </c>
      <c r="B24" s="57" t="s">
        <v>98</v>
      </c>
      <c r="C24" s="289" t="s">
        <v>27</v>
      </c>
      <c r="D24" s="290"/>
      <c r="E24" s="289" t="s">
        <v>186</v>
      </c>
      <c r="F24" s="290"/>
      <c r="G24" s="289" t="s">
        <v>25</v>
      </c>
      <c r="H24" s="290"/>
      <c r="I24" s="289" t="s">
        <v>194</v>
      </c>
      <c r="J24" s="290"/>
      <c r="K24" s="289" t="s">
        <v>21</v>
      </c>
      <c r="L24" s="290"/>
      <c r="M24" s="289" t="s">
        <v>136</v>
      </c>
      <c r="N24" s="290"/>
      <c r="O24" s="57" t="s">
        <v>106</v>
      </c>
      <c r="Q24" s="68" t="s">
        <v>265</v>
      </c>
      <c r="R24" s="186" t="s">
        <v>266</v>
      </c>
    </row>
    <row r="25" spans="1:15" ht="17.25" customHeight="1">
      <c r="A25" s="46"/>
      <c r="B25" s="47" t="s">
        <v>199</v>
      </c>
      <c r="C25" s="114" t="s">
        <v>199</v>
      </c>
      <c r="D25" s="57" t="s">
        <v>200</v>
      </c>
      <c r="E25" s="47" t="s">
        <v>199</v>
      </c>
      <c r="F25" s="57" t="s">
        <v>200</v>
      </c>
      <c r="G25" s="55" t="s">
        <v>199</v>
      </c>
      <c r="H25" s="47" t="s">
        <v>200</v>
      </c>
      <c r="I25" s="47" t="s">
        <v>199</v>
      </c>
      <c r="J25" s="47" t="s">
        <v>200</v>
      </c>
      <c r="K25" s="47" t="s">
        <v>199</v>
      </c>
      <c r="L25" s="47" t="s">
        <v>200</v>
      </c>
      <c r="M25" s="47" t="s">
        <v>199</v>
      </c>
      <c r="N25" s="47" t="s">
        <v>200</v>
      </c>
      <c r="O25" s="47" t="s">
        <v>199</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Services'!H68</f>
        <v>-217</v>
      </c>
      <c r="R26" s="187">
        <f>O26-Q26</f>
        <v>30</v>
      </c>
    </row>
    <row r="27" spans="1:18" ht="12.75">
      <c r="A27" s="165" t="s">
        <v>234</v>
      </c>
      <c r="B27" s="49">
        <f>'Leisure, Parks &amp; Comm'!H42</f>
        <v>2</v>
      </c>
      <c r="C27" s="50"/>
      <c r="D27" s="166"/>
      <c r="E27" s="49">
        <f>'Leisure, Parks &amp; Comm'!H37</f>
        <v>-143</v>
      </c>
      <c r="F27" s="166"/>
      <c r="G27" s="50"/>
      <c r="H27" s="49"/>
      <c r="I27" s="49">
        <f>'Leisure, Parks &amp; Comm'!H18</f>
        <v>-41</v>
      </c>
      <c r="J27" s="169"/>
      <c r="K27" s="49"/>
      <c r="L27" s="166"/>
      <c r="M27" s="49">
        <f>'Leisure, Parks &amp; Comm'!H48</f>
        <v>-25</v>
      </c>
      <c r="N27" s="50"/>
      <c r="O27" s="64">
        <f>SUM(B27,C27,E27,G27,I27,K27,M27)</f>
        <v>-207</v>
      </c>
      <c r="Q27" s="187">
        <f>'Leisure, Parks &amp; Comm'!H54</f>
        <v>-73</v>
      </c>
      <c r="R27" s="187">
        <f>O27-Q27</f>
        <v>-134</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170</v>
      </c>
      <c r="U29" s="94">
        <f>'Direct Services'!H64+'Leisure, Parks &amp; Comm'!H50+'Env Dev'!H44+PCC!H30-O30</f>
        <v>0</v>
      </c>
      <c r="V29" s="92"/>
    </row>
    <row r="30" spans="1:26" s="33" customFormat="1" ht="12.75">
      <c r="A30" s="48" t="s">
        <v>15</v>
      </c>
      <c r="B30" s="52">
        <f aca="true" t="shared" si="2" ref="B30:N30">SUM(B26:B29)</f>
        <v>161</v>
      </c>
      <c r="C30" s="53">
        <f t="shared" si="2"/>
        <v>-82</v>
      </c>
      <c r="D30" s="167">
        <f t="shared" si="2"/>
        <v>0</v>
      </c>
      <c r="E30" s="52">
        <f t="shared" si="2"/>
        <v>-198</v>
      </c>
      <c r="F30" s="167">
        <f t="shared" si="2"/>
        <v>0</v>
      </c>
      <c r="G30" s="53">
        <f t="shared" si="2"/>
        <v>0</v>
      </c>
      <c r="H30" s="52">
        <f t="shared" si="2"/>
        <v>0</v>
      </c>
      <c r="I30" s="52">
        <f t="shared" si="2"/>
        <v>-315</v>
      </c>
      <c r="J30" s="167">
        <f t="shared" si="2"/>
        <v>0</v>
      </c>
      <c r="K30" s="52">
        <f t="shared" si="2"/>
        <v>0</v>
      </c>
      <c r="L30" s="167">
        <f t="shared" si="2"/>
        <v>0.5</v>
      </c>
      <c r="M30" s="52">
        <f t="shared" si="2"/>
        <v>61</v>
      </c>
      <c r="N30" s="52">
        <f t="shared" si="2"/>
        <v>0</v>
      </c>
      <c r="O30" s="54">
        <f>SUM(B30,C30,E30,G30,I30,K30,M30)</f>
        <v>-373</v>
      </c>
      <c r="Q30" s="188">
        <f>SUM(Q26:Q29)</f>
        <v>-355</v>
      </c>
      <c r="R30" s="188">
        <f>SUM(R26:R29)</f>
        <v>-18</v>
      </c>
      <c r="T30" s="93" t="s">
        <v>171</v>
      </c>
      <c r="U30" s="94">
        <f>'Direct Services'!N55+'Leisure, Parks &amp; Comm'!N50+'Env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215</v>
      </c>
    </row>
    <row r="33" spans="1:18" ht="25.5">
      <c r="A33" s="45" t="s">
        <v>204</v>
      </c>
      <c r="B33" s="57" t="s">
        <v>98</v>
      </c>
      <c r="C33" s="289" t="s">
        <v>27</v>
      </c>
      <c r="D33" s="290"/>
      <c r="E33" s="289" t="s">
        <v>186</v>
      </c>
      <c r="F33" s="290"/>
      <c r="G33" s="289" t="s">
        <v>25</v>
      </c>
      <c r="H33" s="290"/>
      <c r="I33" s="289" t="s">
        <v>194</v>
      </c>
      <c r="J33" s="290"/>
      <c r="K33" s="289" t="s">
        <v>21</v>
      </c>
      <c r="L33" s="290"/>
      <c r="M33" s="289" t="s">
        <v>136</v>
      </c>
      <c r="N33" s="290"/>
      <c r="O33" s="57" t="s">
        <v>106</v>
      </c>
      <c r="Q33" s="68" t="s">
        <v>265</v>
      </c>
      <c r="R33" s="186" t="s">
        <v>266</v>
      </c>
    </row>
    <row r="34" spans="1:15" ht="17.25" customHeight="1">
      <c r="A34" s="46"/>
      <c r="B34" s="47" t="s">
        <v>199</v>
      </c>
      <c r="C34" s="114" t="s">
        <v>199</v>
      </c>
      <c r="D34" s="57" t="s">
        <v>200</v>
      </c>
      <c r="E34" s="47" t="s">
        <v>199</v>
      </c>
      <c r="F34" s="47" t="s">
        <v>200</v>
      </c>
      <c r="G34" s="55" t="s">
        <v>199</v>
      </c>
      <c r="H34" s="47" t="s">
        <v>200</v>
      </c>
      <c r="I34" s="47" t="s">
        <v>199</v>
      </c>
      <c r="J34" s="47" t="s">
        <v>200</v>
      </c>
      <c r="K34" s="47" t="s">
        <v>199</v>
      </c>
      <c r="L34" s="47" t="s">
        <v>200</v>
      </c>
      <c r="M34" s="47" t="s">
        <v>199</v>
      </c>
      <c r="N34" s="47" t="s">
        <v>200</v>
      </c>
      <c r="O34" s="47" t="s">
        <v>199</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Services'!I68</f>
        <v>0</v>
      </c>
      <c r="R35" s="187">
        <f>O35-Q35</f>
        <v>-390</v>
      </c>
    </row>
    <row r="36" spans="1:18" ht="12.75">
      <c r="A36" s="165" t="s">
        <v>234</v>
      </c>
      <c r="B36" s="49"/>
      <c r="C36" s="50"/>
      <c r="D36" s="166"/>
      <c r="E36" s="49">
        <f>'Leisure, Parks &amp; Comm'!I37</f>
        <v>-150</v>
      </c>
      <c r="F36" s="168"/>
      <c r="G36" s="50"/>
      <c r="H36" s="49"/>
      <c r="I36" s="49"/>
      <c r="J36" s="166"/>
      <c r="K36" s="49"/>
      <c r="L36" s="166"/>
      <c r="M36" s="49"/>
      <c r="N36" s="169"/>
      <c r="O36" s="64">
        <f>SUM(B36,C36,E36,G36,I36,K36,M36)</f>
        <v>-150</v>
      </c>
      <c r="Q36" s="32">
        <f>'Leisure, Parks &amp; Comm'!I50</f>
        <v>-150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170</v>
      </c>
      <c r="U38" s="94">
        <f>'Direct Services'!I64+'Leisure, Parks &amp; Comm'!I50+'Env Dev'!I44+PCC!I30-O39</f>
        <v>0</v>
      </c>
      <c r="V38" s="92"/>
    </row>
    <row r="39" spans="1:26" s="33" customFormat="1" ht="12.75">
      <c r="A39" s="48" t="s">
        <v>15</v>
      </c>
      <c r="B39" s="52">
        <f aca="true" t="shared" si="3" ref="B39:O39">SUM(B35:B38)</f>
        <v>166</v>
      </c>
      <c r="C39" s="53">
        <f t="shared" si="3"/>
        <v>0</v>
      </c>
      <c r="D39" s="167">
        <f t="shared" si="3"/>
        <v>0</v>
      </c>
      <c r="E39" s="52">
        <f t="shared" si="3"/>
        <v>-690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-540</v>
      </c>
      <c r="Q39" s="33">
        <f>SUM(Q35:Q38)</f>
        <v>-150</v>
      </c>
      <c r="R39" s="188">
        <f>SUM(R35:R38)</f>
        <v>-390</v>
      </c>
      <c r="T39" s="93" t="s">
        <v>171</v>
      </c>
      <c r="U39" s="94">
        <f>'Direct Services'!O64+'Leisure, Parks &amp; Comm'!O50+'Env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204</v>
      </c>
      <c r="B42" s="57" t="s">
        <v>98</v>
      </c>
      <c r="C42" s="289" t="s">
        <v>27</v>
      </c>
      <c r="D42" s="290"/>
      <c r="E42" s="289" t="s">
        <v>186</v>
      </c>
      <c r="F42" s="290"/>
      <c r="G42" s="289" t="s">
        <v>25</v>
      </c>
      <c r="H42" s="290"/>
      <c r="I42" s="289" t="s">
        <v>194</v>
      </c>
      <c r="J42" s="290"/>
      <c r="K42" s="289" t="s">
        <v>21</v>
      </c>
      <c r="L42" s="290"/>
      <c r="M42" s="289" t="s">
        <v>136</v>
      </c>
      <c r="N42" s="290"/>
      <c r="O42" s="57" t="s">
        <v>106</v>
      </c>
      <c r="Q42" s="68" t="s">
        <v>265</v>
      </c>
      <c r="R42" s="186" t="s">
        <v>266</v>
      </c>
      <c r="W42" s="91"/>
      <c r="X42" s="91"/>
    </row>
    <row r="43" spans="1:24" ht="17.25" customHeight="1">
      <c r="A43" s="46"/>
      <c r="B43" s="47" t="s">
        <v>199</v>
      </c>
      <c r="C43" s="114" t="s">
        <v>199</v>
      </c>
      <c r="D43" s="57" t="s">
        <v>200</v>
      </c>
      <c r="E43" s="47" t="s">
        <v>199</v>
      </c>
      <c r="F43" s="47" t="s">
        <v>200</v>
      </c>
      <c r="G43" s="55" t="s">
        <v>199</v>
      </c>
      <c r="H43" s="47" t="s">
        <v>200</v>
      </c>
      <c r="I43" s="47" t="s">
        <v>199</v>
      </c>
      <c r="J43" s="47" t="s">
        <v>200</v>
      </c>
      <c r="K43" s="47" t="s">
        <v>199</v>
      </c>
      <c r="L43" s="47" t="s">
        <v>200</v>
      </c>
      <c r="M43" s="47" t="s">
        <v>199</v>
      </c>
      <c r="N43" s="47" t="s">
        <v>200</v>
      </c>
      <c r="O43" s="47" t="s">
        <v>199</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-2</v>
      </c>
      <c r="O44" s="64">
        <f>SUM(B44,C44,E44,G44,I44,K44,M44)</f>
        <v>-1090</v>
      </c>
      <c r="Q44" s="184">
        <f>Q8+Q17+Q26+Q35</f>
        <v>-761</v>
      </c>
      <c r="R44" s="184">
        <f>R8+R17+R26+R35</f>
        <v>-329</v>
      </c>
      <c r="W44" s="182"/>
      <c r="X44" s="182"/>
    </row>
    <row r="45" spans="1:24" ht="12.75">
      <c r="A45" s="165" t="s">
        <v>234</v>
      </c>
      <c r="B45" s="49">
        <f aca="true" t="shared" si="5" ref="B45:N45">SUM(B9,B18,B27,B36)</f>
        <v>20</v>
      </c>
      <c r="C45" s="49">
        <f t="shared" si="5"/>
        <v>0</v>
      </c>
      <c r="D45" s="166">
        <f t="shared" si="5"/>
        <v>0</v>
      </c>
      <c r="E45" s="49">
        <f t="shared" si="5"/>
        <v>-869</v>
      </c>
      <c r="F45" s="166">
        <f t="shared" si="5"/>
        <v>0</v>
      </c>
      <c r="G45" s="277">
        <f t="shared" si="5"/>
        <v>0</v>
      </c>
      <c r="H45" s="277">
        <f>SUM(H9,H18,H27,H36)</f>
        <v>0</v>
      </c>
      <c r="I45" s="49">
        <f t="shared" si="5"/>
        <v>-163</v>
      </c>
      <c r="J45" s="166">
        <f t="shared" si="5"/>
        <v>0</v>
      </c>
      <c r="K45" s="49">
        <f t="shared" si="5"/>
        <v>-140</v>
      </c>
      <c r="L45" s="166">
        <f t="shared" si="5"/>
        <v>0</v>
      </c>
      <c r="M45" s="49">
        <f t="shared" si="5"/>
        <v>60</v>
      </c>
      <c r="N45" s="166">
        <f t="shared" si="5"/>
        <v>0</v>
      </c>
      <c r="O45" s="64">
        <f>SUM(B45,C45,E45,G45,I45,K45,M45)</f>
        <v>-1092</v>
      </c>
      <c r="Q45" s="184">
        <f aca="true" t="shared" si="6" ref="Q45:R47">Q9+Q18+Q27+Q36</f>
        <v>-674</v>
      </c>
      <c r="R45" s="184">
        <f t="shared" si="6"/>
        <v>-418</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170</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-2123</v>
      </c>
      <c r="F48" s="167">
        <f t="shared" si="9"/>
        <v>5.3</v>
      </c>
      <c r="G48" s="53">
        <f t="shared" si="9"/>
        <v>-49</v>
      </c>
      <c r="H48" s="52">
        <f t="shared" si="9"/>
        <v>-2</v>
      </c>
      <c r="I48" s="52">
        <f t="shared" si="9"/>
        <v>-1225</v>
      </c>
      <c r="J48" s="167">
        <f t="shared" si="9"/>
        <v>-8</v>
      </c>
      <c r="K48" s="52">
        <f t="shared" si="9"/>
        <v>-192</v>
      </c>
      <c r="L48" s="167">
        <f t="shared" si="9"/>
        <v>0.5</v>
      </c>
      <c r="M48" s="52">
        <f t="shared" si="9"/>
        <v>-4</v>
      </c>
      <c r="N48" s="167">
        <f t="shared" si="9"/>
        <v>-2</v>
      </c>
      <c r="O48" s="54">
        <f>SUM(B48,C48,E48,G48,I48,K48,M48)</f>
        <v>-2637</v>
      </c>
      <c r="Q48" s="185">
        <f>SUM(Q44:Q47)</f>
        <v>-1995</v>
      </c>
      <c r="R48" s="185">
        <f>SUM(R44:R47)</f>
        <v>-642</v>
      </c>
      <c r="T48" s="98" t="s">
        <v>171</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160</v>
      </c>
      <c r="B50" s="57" t="s">
        <v>208</v>
      </c>
      <c r="C50" s="57" t="s">
        <v>210</v>
      </c>
      <c r="D50" s="57" t="s">
        <v>213</v>
      </c>
      <c r="E50" s="57" t="s">
        <v>214</v>
      </c>
      <c r="F50" s="57" t="s">
        <v>15</v>
      </c>
      <c r="G50" s="118"/>
      <c r="H50" s="118"/>
      <c r="N50" s="32"/>
      <c r="P50" s="43"/>
      <c r="Q50" s="43"/>
      <c r="R50" s="43"/>
      <c r="S50" s="37"/>
      <c r="U50" s="91"/>
      <c r="V50" s="37"/>
      <c r="Z50" s="32"/>
    </row>
    <row r="51" spans="1:26" ht="12.75" hidden="1" outlineLevel="1">
      <c r="A51" s="67" t="s">
        <v>175</v>
      </c>
      <c r="B51" s="70" t="e">
        <f>'Reg&amp;Maj proj'!F45+'Hsg &amp; Prop'!F38+'City Dev'!F54+'HR &amp; Fac'!F57+'L&amp;G'!F40+'Cust Serv'!F46+Finance!F26+'Bus Imp &amp; Tech'!F48+'Direct Services'!F73+'Leisure, Parks &amp; Comm'!F61+'Env Dev'!F54+#REF!+PCC!F42</f>
        <v>#REF!</v>
      </c>
      <c r="C51" s="50" t="e">
        <f>'Reg&amp;Maj proj'!G45+'Hsg &amp; Prop'!G38+'City Dev'!G54+'HR &amp; Fac'!G57+'L&amp;G'!G40+'Cust Serv'!G46+Finance!G26+'Bus Imp &amp; Tech'!G48+'Direct Services'!G73+'Leisure, Parks &amp; Comm'!G61+'Env Dev'!G54+#REF!+PCC!G42</f>
        <v>#REF!</v>
      </c>
      <c r="D51" s="70" t="e">
        <f>'Reg&amp;Maj proj'!H45+'Hsg &amp; Prop'!H38+'City Dev'!H54+'HR &amp; Fac'!H57+'L&amp;G'!H40+'Cust Serv'!H46+Finance!H26+'Bus Imp &amp; Tech'!H48+'Direct Services'!H73+'Leisure, Parks &amp; Comm'!H61+'Env Dev'!H54+#REF!+PCC!H42</f>
        <v>#REF!</v>
      </c>
      <c r="E51" s="70" t="e">
        <f>'Reg&amp;Maj proj'!I45+'Hsg &amp; Prop'!I38+'City Dev'!I54+'HR &amp; Fac'!I57+'L&amp;G'!I40+'Cust Serv'!I46+Finance!I26+'Bus Imp &amp; Tech'!I48+'Direct Services'!I73+'Leisure, Parks &amp; Comm'!I61+'Env Dev'!I54+#REF!+PCC!I42</f>
        <v>#REF!</v>
      </c>
      <c r="F51" s="87" t="e">
        <f>SUM(B51:E51)</f>
        <v>#REF!</v>
      </c>
      <c r="G51" s="50"/>
      <c r="H51" s="50"/>
      <c r="N51" s="32"/>
      <c r="P51" s="43"/>
      <c r="Q51" s="43"/>
      <c r="R51" s="43"/>
      <c r="S51" s="37"/>
      <c r="U51" s="91"/>
      <c r="V51" s="37"/>
      <c r="Z51" s="32"/>
    </row>
    <row r="52" spans="1:26" ht="12.75" hidden="1" outlineLevel="1">
      <c r="A52" s="67" t="s">
        <v>211</v>
      </c>
      <c r="B52" s="49" t="e">
        <f>'Reg&amp;Maj proj'!F46+'Hsg &amp; Prop'!F39+'City Dev'!F55+'HR &amp; Fac'!F58+'L&amp;G'!F41+'Cust Serv'!F47+Finance!F27+'Bus Imp &amp; Tech'!F49+'Direct Services'!F74+'Leisure, Parks &amp; Comm'!F62+'Env Dev'!F55+#REF!+PCC!F43</f>
        <v>#REF!</v>
      </c>
      <c r="C52" s="50" t="e">
        <f>'Reg&amp;Maj proj'!G46+'Hsg &amp; Prop'!G39+'City Dev'!G55+'HR &amp; Fac'!G58+'L&amp;G'!G41+'Cust Serv'!G47+Finance!G27+'Bus Imp &amp; Tech'!G49+'Direct Services'!G74+'Leisure, Parks &amp; Comm'!G62+'Env Dev'!G55+#REF!+PCC!G43</f>
        <v>#REF!</v>
      </c>
      <c r="D52" s="49" t="e">
        <f>'Reg&amp;Maj proj'!H46+'Hsg &amp; Prop'!H39+'City Dev'!H55+'HR &amp; Fac'!H58+'L&amp;G'!H41+'Cust Serv'!H47+Finance!H27+'Bus Imp &amp; Tech'!H49+'Direct Services'!H74+'Leisure, Parks &amp; Comm'!H62+'Env Dev'!H55+#REF!+PCC!H43</f>
        <v>#REF!</v>
      </c>
      <c r="E52" s="49" t="e">
        <f>'Reg&amp;Maj proj'!I46+'Hsg &amp; Prop'!I39+'City Dev'!I55+'HR &amp; Fac'!I58+'L&amp;G'!I41+'Cust Serv'!I47+Finance!I27+'Bus Imp &amp; Tech'!I49+'Direct Services'!I74+'Leisure, Parks &amp; Comm'!I62+'Env Dev'!I55+#REF!+PCC!I43</f>
        <v>#REF!</v>
      </c>
      <c r="F52" s="56" t="e">
        <f>SUM(B52:E52)</f>
        <v>#REF!</v>
      </c>
      <c r="G52" s="50"/>
      <c r="H52" s="50"/>
      <c r="N52" s="32"/>
      <c r="P52" s="43"/>
      <c r="Q52" s="43"/>
      <c r="R52" s="43"/>
      <c r="S52" s="100" t="s">
        <v>169</v>
      </c>
      <c r="T52" s="101"/>
      <c r="U52" s="102"/>
      <c r="V52" s="37"/>
      <c r="Z52" s="32"/>
    </row>
    <row r="53" spans="1:26" ht="12.75" hidden="1" outlineLevel="1">
      <c r="A53" s="67" t="s">
        <v>212</v>
      </c>
      <c r="B53" s="51" t="e">
        <f>'Reg&amp;Maj proj'!F47+'Hsg &amp; Prop'!F40+'City Dev'!F56+'HR &amp; Fac'!F59+'L&amp;G'!F42+'Cust Serv'!F48+Finance!F28+'Bus Imp &amp; Tech'!F50+'Direct Services'!F75+'Leisure, Parks &amp; Comm'!F63+'Env Dev'!F56+#REF!+PCC!F44</f>
        <v>#VALUE!</v>
      </c>
      <c r="C53" s="50" t="e">
        <f>'Reg&amp;Maj proj'!G47+'Hsg &amp; Prop'!G40+'City Dev'!G56+'HR &amp; Fac'!G59+'L&amp;G'!G42+'Cust Serv'!G48+Finance!G28+'Bus Imp &amp; Tech'!G50+'Direct Services'!G75+'Leisure, Parks &amp; Comm'!G63+'Env Dev'!G56+#REF!+PCC!G44</f>
        <v>#VALUE!</v>
      </c>
      <c r="D53" s="51" t="e">
        <f>'Reg&amp;Maj proj'!H47+'Hsg &amp; Prop'!H40+'City Dev'!H56+'HR &amp; Fac'!H59+'L&amp;G'!H42+'Cust Serv'!H48+Finance!H28+'Bus Imp &amp; Tech'!H50+'Direct Services'!H75+'Leisure, Parks &amp; Comm'!H63+'Env Dev'!H56+#REF!+PCC!H44</f>
        <v>#VALUE!</v>
      </c>
      <c r="E53" s="51" t="e">
        <f>'Reg&amp;Maj proj'!I47+'Hsg &amp; Prop'!I40+'City Dev'!I56+'HR &amp; Fac'!I59+'L&amp;G'!I42+'Cust Serv'!I48+Finance!I28+'Bus Imp &amp; Tech'!I50+'Direct Services'!I75+'Leisure, Parks &amp; Comm'!I63+'Env Dev'!I56+#REF!+PCC!I44</f>
        <v>#VALUE!</v>
      </c>
      <c r="F53" s="56" t="e">
        <f>SUM(B53:E53)</f>
        <v>#VALUE!</v>
      </c>
      <c r="G53" s="50"/>
      <c r="H53" s="50"/>
      <c r="N53" s="32"/>
      <c r="P53" s="43"/>
      <c r="Q53" s="43"/>
      <c r="R53" s="43"/>
      <c r="S53" s="103" t="s">
        <v>170</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130</v>
      </c>
      <c r="B55" s="85"/>
      <c r="C55" s="85"/>
      <c r="D55" s="85"/>
      <c r="E55" s="85"/>
      <c r="F55" s="85"/>
      <c r="G55" s="85"/>
      <c r="H55" s="85"/>
      <c r="N55" s="32"/>
      <c r="P55" s="43"/>
      <c r="Q55" s="43"/>
      <c r="R55" s="43"/>
      <c r="S55" s="37"/>
      <c r="U55" s="91"/>
      <c r="V55" s="37"/>
      <c r="Z55" s="32"/>
    </row>
    <row r="56" spans="1:26" ht="12.75" hidden="1" outlineLevel="1">
      <c r="A56" s="66" t="s">
        <v>151</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165</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166</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161</v>
      </c>
      <c r="B61" s="57" t="s">
        <v>208</v>
      </c>
      <c r="C61" s="57" t="s">
        <v>210</v>
      </c>
      <c r="D61" s="57" t="s">
        <v>213</v>
      </c>
      <c r="E61" s="57" t="s">
        <v>214</v>
      </c>
      <c r="F61" s="116" t="s">
        <v>15</v>
      </c>
      <c r="G61" s="118"/>
      <c r="H61" s="118"/>
      <c r="N61" s="32"/>
      <c r="P61" s="43"/>
      <c r="Q61" s="43"/>
      <c r="R61" s="43"/>
      <c r="S61" s="37"/>
      <c r="U61" s="91"/>
      <c r="V61" s="37"/>
      <c r="Z61" s="32"/>
    </row>
    <row r="62" spans="1:26" ht="12.75" hidden="1" outlineLevel="1">
      <c r="A62" s="67" t="s">
        <v>175</v>
      </c>
      <c r="B62" s="70" t="e">
        <f>'Reg&amp;Maj proj'!F51+'Hsg &amp; Prop'!F44+'City Dev'!F60+'HR &amp; Fac'!F63+'L&amp;G'!F46+'Cust Serv'!F52+Finance!F32+'Bus Imp &amp; Tech'!F54+'Direct Services'!F79+'Leisure, Parks &amp; Comm'!F67+'Env Dev'!F60+#REF!+PCC!F48</f>
        <v>#REF!</v>
      </c>
      <c r="C62" s="50" t="e">
        <f>'Reg&amp;Maj proj'!G51+'Hsg &amp; Prop'!G44+'City Dev'!G60+'HR &amp; Fac'!G63+'L&amp;G'!G46+'Cust Serv'!G52+Finance!G32+'Bus Imp &amp; Tech'!G54+'Direct Services'!G79+'Leisure, Parks &amp; Comm'!G67+'Env Dev'!G60+#REF!+PCC!G48</f>
        <v>#REF!</v>
      </c>
      <c r="D62" s="70" t="e">
        <f>'Reg&amp;Maj proj'!H51+'Hsg &amp; Prop'!H44+'City Dev'!H60+'HR &amp; Fac'!H63+'L&amp;G'!H46+'Cust Serv'!H52+Finance!H32+'Bus Imp &amp; Tech'!H54+'Direct Services'!H79+'Leisure, Parks &amp; Comm'!H67+'Env Dev'!H60+#REF!+PCC!H48</f>
        <v>#REF!</v>
      </c>
      <c r="E62" s="49" t="e">
        <f>'Reg&amp;Maj proj'!I51+'Hsg &amp; Prop'!I44+'City Dev'!I60+'HR &amp; Fac'!I63+'L&amp;G'!I46+'Cust Serv'!I52+Finance!I32+'Bus Imp &amp; Tech'!I54+'Direct Services'!I79+'Leisure, Parks &amp; Comm'!I67+'Env Dev'!I60+#REF!+PCC!I48</f>
        <v>#REF!</v>
      </c>
      <c r="F62" s="87" t="e">
        <f>SUM(B62:E62)</f>
        <v>#REF!</v>
      </c>
      <c r="G62" s="50"/>
      <c r="H62" s="50"/>
      <c r="N62" s="32"/>
      <c r="P62" s="43"/>
      <c r="Q62" s="43"/>
      <c r="R62" s="43"/>
      <c r="S62" s="37"/>
      <c r="U62" s="91"/>
      <c r="V62" s="37"/>
      <c r="Z62" s="32"/>
    </row>
    <row r="63" spans="1:26" ht="12.75" hidden="1" outlineLevel="1">
      <c r="A63" s="67" t="s">
        <v>211</v>
      </c>
      <c r="B63" s="49" t="e">
        <f>'Reg&amp;Maj proj'!F52+'Hsg &amp; Prop'!F45+'City Dev'!F61+'HR &amp; Fac'!F64+'L&amp;G'!F47+'Cust Serv'!F53+Finance!F33+'Bus Imp &amp; Tech'!F55+'Direct Services'!F80+'Leisure, Parks &amp; Comm'!F68+'Env Dev'!F61+#REF!+PCC!F49</f>
        <v>#REF!</v>
      </c>
      <c r="C63" s="50" t="e">
        <f>'Reg&amp;Maj proj'!G52+'Hsg &amp; Prop'!G45+'City Dev'!G61+'HR &amp; Fac'!G64+'L&amp;G'!G47+'Cust Serv'!G53+Finance!G33+'Bus Imp &amp; Tech'!G55+'Direct Services'!G80+'Leisure, Parks &amp; Comm'!G68+'Env Dev'!G61+#REF!+PCC!G49</f>
        <v>#REF!</v>
      </c>
      <c r="D63" s="49" t="e">
        <f>'Reg&amp;Maj proj'!H52+'Hsg &amp; Prop'!H45+'City Dev'!H61+'HR &amp; Fac'!H64+'L&amp;G'!H47+'Cust Serv'!H53+Finance!H33+'Bus Imp &amp; Tech'!H55+'Direct Services'!H80+'Leisure, Parks &amp; Comm'!H68+'Env Dev'!H61+#REF!+PCC!H49</f>
        <v>#REF!</v>
      </c>
      <c r="E63" s="49" t="e">
        <f>'Reg&amp;Maj proj'!I52+'Hsg &amp; Prop'!I45+'City Dev'!I61+'HR &amp; Fac'!I64+'L&amp;G'!I47+'Cust Serv'!I53+Finance!I33+'Bus Imp &amp; Tech'!I55+'Direct Services'!I80+'Leisure, Parks &amp; Comm'!I68+'Env Dev'!I61+#REF!+PCC!I49</f>
        <v>#REF!</v>
      </c>
      <c r="F63" s="56" t="e">
        <f>SUM(B63:E63)</f>
        <v>#REF!</v>
      </c>
      <c r="G63" s="50"/>
      <c r="H63" s="50"/>
      <c r="N63" s="32"/>
      <c r="P63" s="43"/>
      <c r="Q63" s="43"/>
      <c r="R63" s="43"/>
      <c r="S63" s="100" t="s">
        <v>169</v>
      </c>
      <c r="T63" s="101"/>
      <c r="U63" s="102"/>
      <c r="V63" s="37"/>
      <c r="Z63" s="32"/>
    </row>
    <row r="64" spans="1:26" ht="12.75" hidden="1" outlineLevel="1">
      <c r="A64" s="67" t="s">
        <v>212</v>
      </c>
      <c r="B64" s="51" t="e">
        <f>'Reg&amp;Maj proj'!F53+'Hsg &amp; Prop'!F46+'City Dev'!F62+'HR &amp; Fac'!F65+'L&amp;G'!F48+'Cust Serv'!F54+Finance!F34+'Bus Imp &amp; Tech'!F56+'Direct Services'!F81+'Leisure, Parks &amp; Comm'!F69+'Env Dev'!F62+#REF!+PCC!F50</f>
        <v>#VALUE!</v>
      </c>
      <c r="C64" s="50" t="e">
        <f>'Reg&amp;Maj proj'!G53+'Hsg &amp; Prop'!G46+'City Dev'!G62+'HR &amp; Fac'!G65+'L&amp;G'!G48+'Cust Serv'!G54+Finance!G34+'Bus Imp &amp; Tech'!G56+'Direct Services'!G81+'Leisure, Parks &amp; Comm'!G69+'Env Dev'!G62+#REF!+PCC!G50</f>
        <v>#VALUE!</v>
      </c>
      <c r="D64" s="51" t="e">
        <f>'Reg&amp;Maj proj'!H53+'Hsg &amp; Prop'!H46+'City Dev'!H62+'HR &amp; Fac'!H65+'L&amp;G'!H48+'Cust Serv'!H54+Finance!H34+'Bus Imp &amp; Tech'!H56+'Direct Services'!H81+'Leisure, Parks &amp; Comm'!H69+'Env Dev'!H62+#REF!+PCC!H50</f>
        <v>#VALUE!</v>
      </c>
      <c r="E64" s="49" t="e">
        <f>'Reg&amp;Maj proj'!I53+'Hsg &amp; Prop'!I46+'City Dev'!I62+'HR &amp; Fac'!I65+'L&amp;G'!I48+'Cust Serv'!I54+Finance!I34+'Bus Imp &amp; Tech'!I56+'Direct Services'!I81+'Leisure, Parks &amp; Comm'!I69+'Env Dev'!I62+#REF!+PCC!I50</f>
        <v>#VALUE!</v>
      </c>
      <c r="F64" s="56" t="e">
        <f>SUM(B64:E64)</f>
        <v>#VALUE!</v>
      </c>
      <c r="G64" s="50"/>
      <c r="H64" s="50"/>
      <c r="N64" s="32"/>
      <c r="P64" s="43"/>
      <c r="Q64" s="43"/>
      <c r="R64" s="43"/>
      <c r="S64" s="103" t="s">
        <v>170</v>
      </c>
      <c r="T64" s="104" t="e">
        <f>I12+I21+I30+I39-F65</f>
        <v>#REF!</v>
      </c>
      <c r="U64" s="102"/>
      <c r="V64" s="37">
        <f>'Reg&amp;Maj proj'!F9+'Reg&amp;Maj proj'!G9+'Reg&amp;Maj proj'!H9+'Reg&amp;Maj proj'!I9</f>
        <v>-461</v>
      </c>
      <c r="W64" s="37" t="s">
        <v>164</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130</v>
      </c>
      <c r="B66" s="85"/>
      <c r="C66" s="85"/>
      <c r="D66" s="85"/>
      <c r="E66" s="85"/>
      <c r="F66" s="85"/>
      <c r="G66" s="85"/>
      <c r="H66" s="85"/>
      <c r="N66" s="32"/>
      <c r="P66" s="43"/>
      <c r="Q66" s="43"/>
      <c r="R66" s="43"/>
      <c r="S66" s="37"/>
      <c r="U66" s="91"/>
      <c r="V66" s="37"/>
      <c r="Z66" s="32"/>
    </row>
    <row r="67" spans="1:26" ht="12.75" hidden="1" outlineLevel="1">
      <c r="A67" s="66" t="s">
        <v>151</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165</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166</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162</v>
      </c>
      <c r="B72" s="57" t="s">
        <v>208</v>
      </c>
      <c r="C72" s="57" t="s">
        <v>210</v>
      </c>
      <c r="D72" s="57" t="s">
        <v>213</v>
      </c>
      <c r="E72" s="57" t="s">
        <v>214</v>
      </c>
      <c r="F72" s="57" t="s">
        <v>15</v>
      </c>
      <c r="G72" s="118"/>
      <c r="H72" s="118"/>
      <c r="N72" s="32"/>
      <c r="P72" s="43"/>
      <c r="Q72" s="43"/>
      <c r="R72" s="43"/>
      <c r="S72" s="37"/>
      <c r="U72" s="91"/>
      <c r="V72" s="37"/>
      <c r="Z72" s="32"/>
    </row>
    <row r="73" spans="1:26" ht="12.75" hidden="1" outlineLevel="1">
      <c r="A73" s="67" t="s">
        <v>175</v>
      </c>
      <c r="B73" s="70" t="e">
        <f>'Reg&amp;Maj proj'!F57+'Hsg &amp; Prop'!F50+'City Dev'!F66+'HR &amp; Fac'!F69+'L&amp;G'!F52+'Cust Serv'!F58+Finance!F38+'Bus Imp &amp; Tech'!F60+'Direct Services'!F85+'Leisure, Parks &amp; Comm'!F73+'Env Dev'!F66+#REF!+PCC!F54</f>
        <v>#REF!</v>
      </c>
      <c r="C73" s="70" t="e">
        <f>'Reg&amp;Maj proj'!G57+'Hsg &amp; Prop'!G50+'City Dev'!G66+'HR &amp; Fac'!G69+'L&amp;G'!G52+'Cust Serv'!G58+Finance!G38+'Bus Imp &amp; Tech'!G60+'Direct Services'!G85+'Leisure, Parks &amp; Comm'!G73+'Env Dev'!G66+#REF!+PCC!G54</f>
        <v>#REF!</v>
      </c>
      <c r="D73" s="70" t="e">
        <f>'Reg&amp;Maj proj'!H57+'Hsg &amp; Prop'!H50+'City Dev'!H66+'HR &amp; Fac'!H69+'L&amp;G'!H52+'Cust Serv'!H58+Finance!H38+'Bus Imp &amp; Tech'!H60+'Direct Services'!H85+'Leisure, Parks &amp; Comm'!H73+'Env Dev'!H66+#REF!+PCC!H54</f>
        <v>#REF!</v>
      </c>
      <c r="E73" s="70" t="e">
        <f>'Reg&amp;Maj proj'!I57+'Hsg &amp; Prop'!I50+'City Dev'!I66+'HR &amp; Fac'!I69+'L&amp;G'!I52+'Cust Serv'!I58+Finance!I38+'Bus Imp &amp; Tech'!I60+'Direct Services'!I85+'Leisure, Parks &amp; Comm'!I73+'Env Dev'!I66+#REF!+PCC!I54</f>
        <v>#REF!</v>
      </c>
      <c r="F73" s="87" t="e">
        <f>SUM(B73:E73)</f>
        <v>#REF!</v>
      </c>
      <c r="G73" s="50"/>
      <c r="H73" s="50"/>
      <c r="N73" s="32"/>
      <c r="P73" s="43"/>
      <c r="Q73" s="43"/>
      <c r="R73" s="43"/>
      <c r="S73" s="37"/>
      <c r="U73" s="91"/>
      <c r="V73" s="37"/>
      <c r="Z73" s="32"/>
    </row>
    <row r="74" spans="1:26" ht="12.75" hidden="1" outlineLevel="1">
      <c r="A74" s="67" t="s">
        <v>211</v>
      </c>
      <c r="B74" s="49" t="e">
        <f>'Reg&amp;Maj proj'!F58+'Hsg &amp; Prop'!F51+'City Dev'!F67+'HR &amp; Fac'!F70+'L&amp;G'!F53+'Cust Serv'!F59+Finance!F39+'Bus Imp &amp; Tech'!F61+'Direct Services'!F86+'Leisure, Parks &amp; Comm'!F74+'Env Dev'!F67+#REF!+PCC!F55</f>
        <v>#REF!</v>
      </c>
      <c r="C74" s="49" t="e">
        <f>'Reg&amp;Maj proj'!G58+'Hsg &amp; Prop'!G51+'City Dev'!G67+'HR &amp; Fac'!G70+'L&amp;G'!G53+'Cust Serv'!G59+Finance!G39+'Bus Imp &amp; Tech'!G61+'Direct Services'!G86+'Leisure, Parks &amp; Comm'!G74+'Env Dev'!G67+#REF!+PCC!G55</f>
        <v>#REF!</v>
      </c>
      <c r="D74" s="49" t="e">
        <f>'Reg&amp;Maj proj'!H58+'Hsg &amp; Prop'!H51+'City Dev'!H67+'HR &amp; Fac'!H70+'L&amp;G'!H53+'Cust Serv'!H59+Finance!H39+'Bus Imp &amp; Tech'!H61+'Direct Services'!H86+'Leisure, Parks &amp; Comm'!H74+'Env Dev'!H67+#REF!+PCC!H55</f>
        <v>#REF!</v>
      </c>
      <c r="E74" s="49" t="e">
        <f>'Reg&amp;Maj proj'!I58+'Hsg &amp; Prop'!I51+'City Dev'!I67+'HR &amp; Fac'!I70+'L&amp;G'!I53+'Cust Serv'!I59+Finance!I39+'Bus Imp &amp; Tech'!I61+'Direct Services'!I86+'Leisure, Parks &amp; Comm'!I74+'Env Dev'!I67+#REF!+PCC!I55</f>
        <v>#REF!</v>
      </c>
      <c r="F74" s="56" t="e">
        <f>SUM(B74:E74)</f>
        <v>#REF!</v>
      </c>
      <c r="G74" s="50"/>
      <c r="H74" s="50"/>
      <c r="N74" s="32"/>
      <c r="P74" s="43"/>
      <c r="Q74" s="43"/>
      <c r="R74" s="43"/>
      <c r="S74" s="100" t="s">
        <v>169</v>
      </c>
      <c r="T74" s="101"/>
      <c r="U74" s="102"/>
      <c r="V74" s="37"/>
      <c r="Z74" s="32"/>
    </row>
    <row r="75" spans="1:26" ht="12.75" hidden="1" outlineLevel="1">
      <c r="A75" s="67" t="s">
        <v>212</v>
      </c>
      <c r="B75" s="51" t="e">
        <f>'Reg&amp;Maj proj'!F59+'Hsg &amp; Prop'!F52+'City Dev'!F68+'HR &amp; Fac'!F71+'L&amp;G'!F54+'Cust Serv'!F60+Finance!F40+'Bus Imp &amp; Tech'!F62+'Direct Services'!F87+'Leisure, Parks &amp; Comm'!F75+'Env Dev'!F68+#REF!+PCC!F56</f>
        <v>#VALUE!</v>
      </c>
      <c r="C75" s="51" t="e">
        <f>'Reg&amp;Maj proj'!G59+'Hsg &amp; Prop'!G52+'City Dev'!G68+'HR &amp; Fac'!G71+'L&amp;G'!G54+'Cust Serv'!G60+Finance!G40+'Bus Imp &amp; Tech'!G62+'Direct Services'!G87+'Leisure, Parks &amp; Comm'!G75+'Env Dev'!G68+#REF!+PCC!G56</f>
        <v>#VALUE!</v>
      </c>
      <c r="D75" s="51" t="e">
        <f>'Reg&amp;Maj proj'!H59+'Hsg &amp; Prop'!H52+'City Dev'!H68+'HR &amp; Fac'!H71+'L&amp;G'!H54+'Cust Serv'!H60+Finance!H40+'Bus Imp &amp; Tech'!H62+'Direct Services'!H87+'Leisure, Parks &amp; Comm'!H75+'Env Dev'!H68+#REF!+PCC!H56</f>
        <v>#VALUE!</v>
      </c>
      <c r="E75" s="51" t="e">
        <f>'Reg&amp;Maj proj'!I59+'Hsg &amp; Prop'!I52+'City Dev'!I68+'HR &amp; Fac'!I71+'L&amp;G'!I54+'Cust Serv'!I60+Finance!I40+'Bus Imp &amp; Tech'!I62+'Direct Services'!I87+'Leisure, Parks &amp; Comm'!I75+'Env Dev'!I68+#REF!+PCC!I56</f>
        <v>#VALUE!</v>
      </c>
      <c r="F75" s="56" t="e">
        <f>SUM(B75:E75)</f>
        <v>#VALUE!</v>
      </c>
      <c r="G75" s="50"/>
      <c r="H75" s="50"/>
      <c r="N75" s="32"/>
      <c r="P75" s="43"/>
      <c r="Q75" s="43"/>
      <c r="R75" s="43"/>
      <c r="S75" s="103" t="s">
        <v>170</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130</v>
      </c>
      <c r="B77" s="85"/>
      <c r="C77" s="85"/>
      <c r="D77" s="85"/>
      <c r="E77" s="85"/>
      <c r="F77" s="85"/>
      <c r="G77" s="85"/>
      <c r="H77" s="85"/>
      <c r="N77" s="32"/>
      <c r="P77" s="43"/>
      <c r="Q77" s="43"/>
      <c r="R77" s="43"/>
      <c r="S77" s="37"/>
      <c r="U77" s="91"/>
      <c r="V77" s="37"/>
      <c r="Z77" s="32"/>
    </row>
    <row r="78" spans="1:26" ht="12.75" hidden="1" outlineLevel="1">
      <c r="A78" s="66" t="s">
        <v>151</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165</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166</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163</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A1:P1"/>
    <mergeCell ref="A2:P2"/>
    <mergeCell ref="C6:D6"/>
    <mergeCell ref="E6:F6"/>
    <mergeCell ref="I6:J6"/>
    <mergeCell ref="K6:L6"/>
    <mergeCell ref="K15:L15"/>
    <mergeCell ref="M15:N15"/>
    <mergeCell ref="G15:H15"/>
    <mergeCell ref="G24:H24"/>
    <mergeCell ref="G33:H33"/>
    <mergeCell ref="G42:H42"/>
    <mergeCell ref="C42:D42"/>
    <mergeCell ref="E42:F42"/>
    <mergeCell ref="I42:J42"/>
    <mergeCell ref="K42:L42"/>
    <mergeCell ref="M42:N42"/>
    <mergeCell ref="M6:N6"/>
    <mergeCell ref="G6:H6"/>
    <mergeCell ref="C15:D15"/>
    <mergeCell ref="E15:F15"/>
    <mergeCell ref="I15:J15"/>
    <mergeCell ref="C33:D33"/>
    <mergeCell ref="E33:F33"/>
    <mergeCell ref="I33:J33"/>
    <mergeCell ref="K33:L33"/>
    <mergeCell ref="M33:N33"/>
    <mergeCell ref="C24:D24"/>
    <mergeCell ref="E24:F24"/>
    <mergeCell ref="I24:J24"/>
    <mergeCell ref="K24:L24"/>
    <mergeCell ref="M24:N24"/>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9"/>
  <sheetViews>
    <sheetView tabSelected="1" zoomScalePageLayoutView="0" workbookViewId="0" topLeftCell="A1">
      <pane ySplit="2" topLeftCell="A52" activePane="bottomLeft" state="frozen"/>
      <selection pane="topLeft" activeCell="S39" sqref="S39"/>
      <selection pane="bottomLeft" activeCell="S39" sqref="S39"/>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6" t="s">
        <v>101</v>
      </c>
      <c r="C1" s="296"/>
      <c r="D1" s="296"/>
      <c r="E1" s="296"/>
      <c r="F1" s="296"/>
      <c r="G1" s="296"/>
      <c r="H1" s="296"/>
      <c r="I1" s="296"/>
      <c r="J1" s="39"/>
    </row>
    <row r="2" spans="1:17" s="178" customFormat="1" ht="21" customHeight="1">
      <c r="A2" s="207"/>
      <c r="C2" s="2" t="s">
        <v>13</v>
      </c>
      <c r="D2" s="9"/>
      <c r="E2" s="9"/>
      <c r="F2" s="13" t="s">
        <v>34</v>
      </c>
      <c r="G2" s="13" t="s">
        <v>31</v>
      </c>
      <c r="H2" s="13" t="s">
        <v>32</v>
      </c>
      <c r="I2" s="13" t="s">
        <v>146</v>
      </c>
      <c r="J2" s="13" t="s">
        <v>146</v>
      </c>
      <c r="L2" s="294" t="s">
        <v>111</v>
      </c>
      <c r="M2" s="294"/>
      <c r="N2" s="294"/>
      <c r="O2" s="294"/>
      <c r="P2" s="294"/>
      <c r="Q2" s="294"/>
    </row>
    <row r="3" spans="3:17" s="178" customFormat="1" ht="39" customHeight="1">
      <c r="C3" s="2"/>
      <c r="D3" s="9"/>
      <c r="E3" s="9" t="s">
        <v>33</v>
      </c>
      <c r="F3" s="13" t="s">
        <v>14</v>
      </c>
      <c r="G3" s="13" t="s">
        <v>14</v>
      </c>
      <c r="H3" s="13" t="s">
        <v>14</v>
      </c>
      <c r="I3" s="13" t="s">
        <v>14</v>
      </c>
      <c r="J3" s="13" t="s">
        <v>14</v>
      </c>
      <c r="L3" s="34" t="s">
        <v>34</v>
      </c>
      <c r="M3" s="34" t="s">
        <v>31</v>
      </c>
      <c r="N3" s="34" t="s">
        <v>32</v>
      </c>
      <c r="O3" s="34" t="s">
        <v>146</v>
      </c>
      <c r="P3" s="106" t="s">
        <v>146</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301" t="s">
        <v>1</v>
      </c>
      <c r="C5" s="301"/>
      <c r="D5" s="9"/>
      <c r="E5" s="9"/>
      <c r="F5" s="120">
        <v>-1500</v>
      </c>
      <c r="G5" s="120">
        <f>F66</f>
        <v>-1591</v>
      </c>
      <c r="H5" s="120">
        <f>G66</f>
        <v>-2013</v>
      </c>
      <c r="I5" s="120">
        <f>H66</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237</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218</v>
      </c>
      <c r="C9" s="172" t="s">
        <v>237</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237</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238</v>
      </c>
      <c r="C11" s="172" t="s">
        <v>259</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5" t="s">
        <v>100</v>
      </c>
      <c r="C13" s="295"/>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284</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285</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159</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286</v>
      </c>
      <c r="D19" s="259"/>
      <c r="E19" s="162" t="s">
        <v>36</v>
      </c>
      <c r="F19" s="181">
        <v>-35</v>
      </c>
      <c r="G19" s="181"/>
      <c r="H19" s="181"/>
      <c r="I19" s="181"/>
      <c r="J19" s="211"/>
      <c r="L19" s="180"/>
      <c r="M19" s="180"/>
      <c r="N19" s="180"/>
      <c r="O19" s="180"/>
      <c r="P19" s="180"/>
      <c r="Q19" s="180"/>
    </row>
    <row r="20" spans="1:17" s="178" customFormat="1" ht="41.25" customHeight="1">
      <c r="A20" s="178">
        <v>9</v>
      </c>
      <c r="B20" s="173" t="s">
        <v>216</v>
      </c>
      <c r="C20" s="172" t="s">
        <v>140</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216</v>
      </c>
      <c r="C21" s="196" t="s">
        <v>209</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207</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141</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158</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217</v>
      </c>
      <c r="C25" s="196" t="s">
        <v>177</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217</v>
      </c>
      <c r="C26" s="196" t="s">
        <v>177</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218</v>
      </c>
      <c r="C27" s="196" t="s">
        <v>295</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296</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305</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5" t="s">
        <v>20</v>
      </c>
      <c r="C31" s="295"/>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5" t="s">
        <v>23</v>
      </c>
      <c r="C33" s="295"/>
      <c r="D33" s="28"/>
      <c r="E33" s="27"/>
      <c r="F33" s="218"/>
      <c r="G33" s="218"/>
      <c r="H33" s="218"/>
      <c r="I33" s="218"/>
      <c r="J33" s="218"/>
      <c r="L33" s="235"/>
      <c r="M33" s="235"/>
      <c r="N33" s="235"/>
      <c r="O33" s="235"/>
      <c r="P33" s="235"/>
      <c r="Q33" s="235"/>
    </row>
    <row r="34" spans="1:17" s="178" customFormat="1" ht="38.25">
      <c r="A34" s="178">
        <v>19</v>
      </c>
      <c r="B34" s="138" t="s">
        <v>216</v>
      </c>
      <c r="C34" s="196" t="s">
        <v>142</v>
      </c>
      <c r="D34" s="259"/>
      <c r="E34" s="162" t="s">
        <v>36</v>
      </c>
      <c r="F34" s="211">
        <v>-40</v>
      </c>
      <c r="G34" s="211"/>
      <c r="H34" s="211"/>
      <c r="I34" s="211"/>
      <c r="J34" s="211"/>
      <c r="L34" s="212"/>
      <c r="M34" s="212"/>
      <c r="N34" s="212"/>
      <c r="O34" s="212"/>
      <c r="P34" s="212"/>
      <c r="Q34" s="212">
        <f>+SUM(L34:O34)</f>
        <v>0</v>
      </c>
    </row>
    <row r="35" spans="1:17" s="178" customFormat="1" ht="38.25">
      <c r="A35" s="178">
        <v>20</v>
      </c>
      <c r="B35" s="138" t="s">
        <v>216</v>
      </c>
      <c r="C35" s="196" t="s">
        <v>314</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218</v>
      </c>
      <c r="C36" s="196" t="s">
        <v>124</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217</v>
      </c>
      <c r="C37" s="172" t="s">
        <v>191</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287</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292</v>
      </c>
      <c r="C39" s="196" t="s">
        <v>294</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5" t="s">
        <v>24</v>
      </c>
      <c r="C41" s="295"/>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123</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133</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282</v>
      </c>
      <c r="C46" s="173" t="s">
        <v>288</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263</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262</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297</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5" t="s">
        <v>28</v>
      </c>
      <c r="C51" s="295"/>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216</v>
      </c>
      <c r="C54" s="172" t="s">
        <v>260</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5" t="s">
        <v>26</v>
      </c>
      <c r="C56" s="295"/>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136</v>
      </c>
      <c r="C58" s="217"/>
      <c r="D58" s="175"/>
      <c r="E58" s="208"/>
      <c r="F58" s="218"/>
      <c r="G58" s="218"/>
      <c r="H58" s="218"/>
      <c r="I58" s="218"/>
      <c r="J58" s="218"/>
      <c r="L58" s="219"/>
      <c r="M58" s="219"/>
      <c r="N58" s="219"/>
      <c r="O58" s="219"/>
      <c r="P58" s="219"/>
      <c r="Q58" s="219"/>
    </row>
    <row r="59" spans="1:17" s="178" customFormat="1" ht="12.75">
      <c r="A59" s="156">
        <v>32</v>
      </c>
      <c r="B59" s="173" t="s">
        <v>218</v>
      </c>
      <c r="C59" s="172" t="s">
        <v>302</v>
      </c>
      <c r="D59" s="210"/>
      <c r="E59" s="197"/>
      <c r="F59" s="181">
        <v>50</v>
      </c>
      <c r="G59" s="181">
        <v>-25</v>
      </c>
      <c r="H59" s="181"/>
      <c r="I59" s="181"/>
      <c r="J59" s="211">
        <v>2</v>
      </c>
      <c r="L59" s="180">
        <v>-2</v>
      </c>
      <c r="M59" s="180">
        <v>1</v>
      </c>
      <c r="N59" s="180"/>
      <c r="O59" s="180"/>
      <c r="P59" s="180"/>
      <c r="Q59" s="180">
        <f>+SUM(L59:O59)</f>
        <v>-1</v>
      </c>
    </row>
    <row r="60" spans="1:17" s="178" customFormat="1" ht="12.75">
      <c r="A60" s="156">
        <v>33</v>
      </c>
      <c r="B60" s="173" t="s">
        <v>110</v>
      </c>
      <c r="C60" s="172" t="s">
        <v>318</v>
      </c>
      <c r="D60" s="210"/>
      <c r="E60" s="197"/>
      <c r="F60" s="181">
        <v>75</v>
      </c>
      <c r="G60" s="181">
        <v>-75</v>
      </c>
      <c r="H60" s="181"/>
      <c r="I60" s="181"/>
      <c r="J60" s="211">
        <v>2</v>
      </c>
      <c r="L60" s="180">
        <v>-2</v>
      </c>
      <c r="M60" s="180">
        <v>1</v>
      </c>
      <c r="N60" s="180"/>
      <c r="O60" s="180"/>
      <c r="P60" s="180"/>
      <c r="Q60" s="180">
        <f>+SUM(L60:O60)</f>
        <v>-1</v>
      </c>
    </row>
    <row r="61" spans="1:17" s="174" customFormat="1" ht="12.75">
      <c r="A61" s="154"/>
      <c r="B61" s="213"/>
      <c r="C61" s="214"/>
      <c r="D61" s="175"/>
      <c r="E61" s="208"/>
      <c r="F61" s="215"/>
      <c r="G61" s="215"/>
      <c r="H61" s="215"/>
      <c r="I61" s="215"/>
      <c r="J61" s="215"/>
      <c r="L61" s="216"/>
      <c r="M61" s="216"/>
      <c r="N61" s="216"/>
      <c r="O61" s="216"/>
      <c r="P61" s="216"/>
      <c r="Q61" s="216"/>
    </row>
    <row r="62" spans="1:17" s="174" customFormat="1" ht="13.5" thickBot="1">
      <c r="A62" s="154"/>
      <c r="B62" s="297" t="s">
        <v>137</v>
      </c>
      <c r="C62" s="297"/>
      <c r="D62" s="282"/>
      <c r="E62" s="208"/>
      <c r="F62" s="135">
        <f>SUM(F59:F61)</f>
        <v>125</v>
      </c>
      <c r="G62" s="135">
        <f>SUM(G59:G61)</f>
        <v>-100</v>
      </c>
      <c r="H62" s="135">
        <f>SUM(H59:H61)</f>
        <v>0</v>
      </c>
      <c r="I62" s="135">
        <f>SUM(I59:I61)</f>
        <v>0</v>
      </c>
      <c r="J62" s="135">
        <f>+SUM(J59:J59)</f>
        <v>2</v>
      </c>
      <c r="L62" s="136">
        <f aca="true" t="shared" si="6" ref="L62:Q62">SUM(L59:L61)</f>
        <v>-4</v>
      </c>
      <c r="M62" s="136">
        <f t="shared" si="6"/>
        <v>2</v>
      </c>
      <c r="N62" s="136">
        <f t="shared" si="6"/>
        <v>0</v>
      </c>
      <c r="O62" s="136">
        <f t="shared" si="6"/>
        <v>0</v>
      </c>
      <c r="P62" s="136">
        <f t="shared" si="6"/>
        <v>0</v>
      </c>
      <c r="Q62" s="136">
        <f t="shared" si="6"/>
        <v>-2</v>
      </c>
    </row>
    <row r="63" spans="2:17" s="174" customFormat="1" ht="12.75">
      <c r="B63" s="4"/>
      <c r="C63" s="4"/>
      <c r="D63" s="28"/>
      <c r="E63" s="27"/>
      <c r="F63" s="14"/>
      <c r="G63" s="14"/>
      <c r="H63" s="14"/>
      <c r="I63" s="14"/>
      <c r="J63" s="14"/>
      <c r="L63" s="111"/>
      <c r="M63" s="111"/>
      <c r="N63" s="111"/>
      <c r="O63" s="111"/>
      <c r="P63" s="111"/>
      <c r="Q63" s="111"/>
    </row>
    <row r="64" spans="2:17" s="174" customFormat="1" ht="13.5" customHeight="1" thickBot="1">
      <c r="B64" s="295" t="s">
        <v>127</v>
      </c>
      <c r="C64" s="295"/>
      <c r="D64" s="28"/>
      <c r="E64" s="27"/>
      <c r="F64" s="5">
        <f>F41+F31+F13+F51+F56+F62</f>
        <v>-91</v>
      </c>
      <c r="G64" s="5">
        <f>G41+G31+G13+G51+G56+G62</f>
        <v>-422</v>
      </c>
      <c r="H64" s="5">
        <f>H41+H31+H13+H51+H56+H62</f>
        <v>-187</v>
      </c>
      <c r="I64" s="5">
        <f>I41+I31+I13+I51+I56+I62</f>
        <v>-390</v>
      </c>
      <c r="J64" s="5" t="e">
        <f>+#REF!+#REF!+J41+J31+J13+J51</f>
        <v>#REF!</v>
      </c>
      <c r="L64" s="110">
        <f aca="true" t="shared" si="7" ref="L64:Q64">L41+L13+L51+L31+L56+L62</f>
        <v>-16</v>
      </c>
      <c r="M64" s="110">
        <f t="shared" si="7"/>
        <v>-4</v>
      </c>
      <c r="N64" s="110">
        <f t="shared" si="7"/>
        <v>0</v>
      </c>
      <c r="O64" s="110">
        <f t="shared" si="7"/>
        <v>3</v>
      </c>
      <c r="P64" s="110">
        <f t="shared" si="7"/>
        <v>0</v>
      </c>
      <c r="Q64" s="110">
        <f t="shared" si="7"/>
        <v>-17</v>
      </c>
    </row>
    <row r="65" spans="2:17" s="174" customFormat="1" ht="13.5" customHeight="1">
      <c r="B65" s="4"/>
      <c r="C65" s="4"/>
      <c r="D65" s="28"/>
      <c r="E65" s="27"/>
      <c r="F65" s="14"/>
      <c r="G65" s="14"/>
      <c r="H65" s="14"/>
      <c r="I65" s="14"/>
      <c r="J65" s="14"/>
      <c r="L65" s="111"/>
      <c r="M65" s="111"/>
      <c r="N65" s="111"/>
      <c r="O65" s="111"/>
      <c r="P65" s="111"/>
      <c r="Q65" s="111"/>
    </row>
    <row r="66" spans="2:17" s="174" customFormat="1" ht="15" customHeight="1" hidden="1">
      <c r="B66" s="295" t="s">
        <v>2</v>
      </c>
      <c r="C66" s="295"/>
      <c r="D66" s="4"/>
      <c r="E66" s="25"/>
      <c r="F66" s="5">
        <f>F5+F64</f>
        <v>-1591</v>
      </c>
      <c r="G66" s="5">
        <f>G5+G64</f>
        <v>-2013</v>
      </c>
      <c r="H66" s="5">
        <f>H5+H64</f>
        <v>-2200</v>
      </c>
      <c r="I66" s="5">
        <f>I5+I64</f>
        <v>-2590</v>
      </c>
      <c r="J66" s="14"/>
      <c r="L66" s="111"/>
      <c r="M66" s="111"/>
      <c r="N66" s="111"/>
      <c r="O66" s="111"/>
      <c r="P66" s="111"/>
      <c r="Q66" s="111"/>
    </row>
    <row r="67" spans="4:17" s="178" customFormat="1" ht="12.75" hidden="1">
      <c r="D67" s="25"/>
      <c r="E67" s="25"/>
      <c r="F67" s="30"/>
      <c r="G67" s="30"/>
      <c r="H67" s="30"/>
      <c r="I67" s="30"/>
      <c r="J67" s="30"/>
      <c r="L67" s="260"/>
      <c r="M67" s="260"/>
      <c r="N67" s="260"/>
      <c r="O67" s="260"/>
      <c r="P67" s="260"/>
      <c r="Q67" s="260"/>
    </row>
    <row r="68" spans="2:17" s="178" customFormat="1" ht="12.75">
      <c r="B68" s="280" t="s">
        <v>252</v>
      </c>
      <c r="D68" s="174"/>
      <c r="E68" s="25"/>
      <c r="F68" s="14">
        <v>-399</v>
      </c>
      <c r="G68" s="14">
        <v>-145</v>
      </c>
      <c r="H68" s="14">
        <v>-217</v>
      </c>
      <c r="I68" s="14">
        <v>0</v>
      </c>
      <c r="J68" s="14" t="e">
        <f>I68+J64</f>
        <v>#REF!</v>
      </c>
      <c r="L68" s="260"/>
      <c r="M68" s="260"/>
      <c r="N68" s="260"/>
      <c r="O68" s="260"/>
      <c r="P68" s="260"/>
      <c r="Q68" s="260"/>
    </row>
    <row r="69" spans="2:17" s="178" customFormat="1" ht="12.75">
      <c r="B69" s="198" t="s">
        <v>90</v>
      </c>
      <c r="C69" s="2"/>
      <c r="D69" s="174"/>
      <c r="E69" s="25"/>
      <c r="F69" s="14">
        <f>F64-F68</f>
        <v>308</v>
      </c>
      <c r="G69" s="14">
        <f>G64-G68</f>
        <v>-277</v>
      </c>
      <c r="H69" s="14">
        <f>H64-H68</f>
        <v>30</v>
      </c>
      <c r="I69" s="14">
        <f>I64-I68</f>
        <v>-390</v>
      </c>
      <c r="J69" s="14">
        <v>-3090.721</v>
      </c>
      <c r="L69" s="260"/>
      <c r="M69" s="260"/>
      <c r="N69" s="260"/>
      <c r="O69" s="260"/>
      <c r="P69" s="260"/>
      <c r="Q69" s="260"/>
    </row>
    <row r="70" spans="4:17" s="178" customFormat="1" ht="12.75">
      <c r="D70" s="25"/>
      <c r="E70" s="25"/>
      <c r="L70" s="260"/>
      <c r="M70" s="260"/>
      <c r="N70" s="260"/>
      <c r="O70" s="260"/>
      <c r="P70" s="260"/>
      <c r="Q70" s="260"/>
    </row>
    <row r="71" spans="2:17" s="178" customFormat="1" ht="12.75">
      <c r="B71" s="221"/>
      <c r="C71" s="2" t="s">
        <v>183</v>
      </c>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0"/>
      <c r="M73" s="260"/>
      <c r="N73" s="260"/>
      <c r="O73" s="260"/>
      <c r="P73" s="260"/>
      <c r="Q73" s="260"/>
    </row>
    <row r="74" spans="4:17" s="178" customFormat="1" ht="12.75">
      <c r="D74" s="25"/>
      <c r="E74" s="25"/>
      <c r="L74" s="261"/>
      <c r="M74" s="260"/>
      <c r="N74" s="260"/>
      <c r="O74" s="260"/>
      <c r="P74" s="260"/>
      <c r="Q74" s="260"/>
    </row>
    <row r="75" spans="3:17" s="178" customFormat="1" ht="12.75">
      <c r="C75" s="13" t="s">
        <v>186</v>
      </c>
      <c r="D75" s="174"/>
      <c r="E75" s="84" t="s">
        <v>167</v>
      </c>
      <c r="F75" s="83" t="s">
        <v>34</v>
      </c>
      <c r="G75" s="81" t="s">
        <v>31</v>
      </c>
      <c r="H75" s="83" t="s">
        <v>32</v>
      </c>
      <c r="I75" s="83" t="s">
        <v>146</v>
      </c>
      <c r="J75" s="83" t="s">
        <v>146</v>
      </c>
      <c r="K75" s="174"/>
      <c r="L75" s="54" t="s">
        <v>168</v>
      </c>
      <c r="M75" s="260"/>
      <c r="N75" s="260"/>
      <c r="O75" s="260"/>
      <c r="P75" s="260"/>
      <c r="Q75" s="260"/>
    </row>
    <row r="76" spans="3:17" s="178" customFormat="1" ht="12.75">
      <c r="C76" s="13"/>
      <c r="D76" s="174"/>
      <c r="E76" s="222" t="s">
        <v>175</v>
      </c>
      <c r="F76" s="223">
        <f>F39</f>
        <v>0</v>
      </c>
      <c r="G76" s="223">
        <f>G39</f>
        <v>-290</v>
      </c>
      <c r="H76" s="223">
        <f>H39</f>
        <v>-30</v>
      </c>
      <c r="I76" s="223">
        <f>I39+I37</f>
        <v>-560</v>
      </c>
      <c r="J76" s="223">
        <f>J38</f>
        <v>20</v>
      </c>
      <c r="K76" s="224"/>
      <c r="L76" s="112">
        <f>SUM(F76:I76)</f>
        <v>-880</v>
      </c>
      <c r="M76" s="260"/>
      <c r="N76" s="260"/>
      <c r="O76" s="260"/>
      <c r="P76" s="260"/>
      <c r="Q76" s="260"/>
    </row>
    <row r="77" spans="3:17" s="178" customFormat="1" ht="12.75">
      <c r="C77" s="13"/>
      <c r="D77" s="174"/>
      <c r="E77" s="222" t="s">
        <v>211</v>
      </c>
      <c r="F77" s="223">
        <f>F35</f>
        <v>-20</v>
      </c>
      <c r="G77" s="223"/>
      <c r="H77" s="223"/>
      <c r="I77" s="223"/>
      <c r="J77" s="223"/>
      <c r="K77" s="224"/>
      <c r="L77" s="112">
        <f>SUM(F77:I77)</f>
        <v>-20</v>
      </c>
      <c r="M77" s="260"/>
      <c r="N77" s="260"/>
      <c r="O77" s="260"/>
      <c r="P77" s="260"/>
      <c r="Q77" s="260"/>
    </row>
    <row r="78" spans="3:17" s="178" customFormat="1" ht="12.75">
      <c r="C78" s="13"/>
      <c r="D78" s="174"/>
      <c r="E78" s="222" t="s">
        <v>212</v>
      </c>
      <c r="F78" s="223">
        <f>F34+F36+F38</f>
        <v>-220</v>
      </c>
      <c r="G78" s="223">
        <f>G34+G36+G38</f>
        <v>20</v>
      </c>
      <c r="H78" s="223">
        <f>H34+H36+H38</f>
        <v>20</v>
      </c>
      <c r="I78" s="223">
        <f>I34+I36+I38</f>
        <v>20</v>
      </c>
      <c r="J78" s="223" t="e">
        <f>#REF!+J34+J35+#REF!+J36+#REF!+#REF!+#REF!</f>
        <v>#REF!</v>
      </c>
      <c r="K78" s="224"/>
      <c r="L78" s="112">
        <f>SUM(F78:I78)</f>
        <v>-160</v>
      </c>
      <c r="M78" s="260"/>
      <c r="N78" s="260"/>
      <c r="O78" s="260"/>
      <c r="P78" s="260"/>
      <c r="Q78" s="260"/>
    </row>
    <row r="79" spans="3:17" s="178" customFormat="1" ht="12.75">
      <c r="C79" s="13"/>
      <c r="D79" s="174"/>
      <c r="E79" s="48" t="s">
        <v>168</v>
      </c>
      <c r="F79" s="82">
        <f>SUM(F76:F78)</f>
        <v>-240</v>
      </c>
      <c r="G79" s="79">
        <f aca="true" t="shared" si="8" ref="G79:L79">SUM(G76:G78)</f>
        <v>-270</v>
      </c>
      <c r="H79" s="82">
        <f t="shared" si="8"/>
        <v>-10</v>
      </c>
      <c r="I79" s="82">
        <f t="shared" si="8"/>
        <v>-540</v>
      </c>
      <c r="J79" s="82" t="e">
        <f t="shared" si="8"/>
        <v>#REF!</v>
      </c>
      <c r="K79" s="41"/>
      <c r="L79" s="113">
        <f t="shared" si="8"/>
        <v>-1060</v>
      </c>
      <c r="M79" s="260"/>
      <c r="N79" s="260"/>
      <c r="O79" s="260"/>
      <c r="P79" s="260"/>
      <c r="Q79" s="260"/>
    </row>
    <row r="80" spans="3:17" s="178" customFormat="1" ht="12.75">
      <c r="C80" s="13"/>
      <c r="D80" s="174"/>
      <c r="E80" s="25"/>
      <c r="L80" s="261"/>
      <c r="M80" s="260"/>
      <c r="N80" s="260"/>
      <c r="O80" s="260"/>
      <c r="P80" s="260"/>
      <c r="Q80" s="260"/>
    </row>
    <row r="81" spans="3:17" s="178" customFormat="1" ht="12.75">
      <c r="C81" s="13" t="s">
        <v>194</v>
      </c>
      <c r="D81" s="174"/>
      <c r="E81" s="84" t="s">
        <v>167</v>
      </c>
      <c r="F81" s="83" t="s">
        <v>34</v>
      </c>
      <c r="G81" s="81" t="s">
        <v>31</v>
      </c>
      <c r="H81" s="83" t="s">
        <v>32</v>
      </c>
      <c r="I81" s="83" t="s">
        <v>146</v>
      </c>
      <c r="J81" s="83" t="s">
        <v>146</v>
      </c>
      <c r="K81" s="174"/>
      <c r="L81" s="54" t="s">
        <v>168</v>
      </c>
      <c r="M81" s="260"/>
      <c r="N81" s="260"/>
      <c r="O81" s="260"/>
      <c r="P81" s="260"/>
      <c r="Q81" s="260"/>
    </row>
    <row r="82" spans="3:17" s="178" customFormat="1" ht="12.75">
      <c r="C82" s="13"/>
      <c r="D82" s="174"/>
      <c r="E82" s="222" t="s">
        <v>175</v>
      </c>
      <c r="F82" s="223">
        <f>F24</f>
        <v>-60</v>
      </c>
      <c r="G82" s="223">
        <f>G24</f>
        <v>0</v>
      </c>
      <c r="H82" s="223">
        <f>H24</f>
        <v>0</v>
      </c>
      <c r="I82" s="223">
        <f>I24</f>
        <v>0</v>
      </c>
      <c r="J82" s="223" t="e">
        <f>J24+#REF!</f>
        <v>#REF!</v>
      </c>
      <c r="K82" s="223"/>
      <c r="L82" s="112">
        <f>SUM(F82:I82)</f>
        <v>-60</v>
      </c>
      <c r="M82" s="260"/>
      <c r="N82" s="260"/>
      <c r="O82" s="260"/>
      <c r="P82" s="260"/>
      <c r="Q82" s="260"/>
    </row>
    <row r="83" spans="3:17" s="178" customFormat="1" ht="12.75">
      <c r="C83" s="13"/>
      <c r="D83" s="174"/>
      <c r="E83" s="222" t="s">
        <v>211</v>
      </c>
      <c r="F83" s="223">
        <f>F16+F20+F21+F22+F26</f>
        <v>-256</v>
      </c>
      <c r="G83" s="223">
        <f>G16+G20+G21+G22+G26</f>
        <v>-196</v>
      </c>
      <c r="H83" s="223">
        <f>H16+H20+H21+H22+H26</f>
        <v>-208</v>
      </c>
      <c r="I83" s="223">
        <f>I16+I20+I21+I22+I26</f>
        <v>0</v>
      </c>
      <c r="J83" s="223" t="e">
        <f>J16+#REF!+J18+#REF!+J21+J20+#REF!+J26+J22+#REF!</f>
        <v>#REF!</v>
      </c>
      <c r="K83" s="224"/>
      <c r="L83" s="112">
        <f>SUM(F83:I83)</f>
        <v>-660</v>
      </c>
      <c r="M83" s="260"/>
      <c r="N83" s="260"/>
      <c r="O83" s="260"/>
      <c r="P83" s="260"/>
      <c r="Q83" s="260"/>
    </row>
    <row r="84" spans="3:17" s="178" customFormat="1" ht="12.75">
      <c r="C84" s="13"/>
      <c r="D84" s="174"/>
      <c r="E84" s="222" t="s">
        <v>212</v>
      </c>
      <c r="F84" s="223">
        <f>F17+F18+F19+F23+F25+F27+F28+F29</f>
        <v>-196</v>
      </c>
      <c r="G84" s="223">
        <f>G17+G18+G19+G23+G25+G27+G28+G29</f>
        <v>26</v>
      </c>
      <c r="H84" s="223">
        <f>H17+H18+H19+H23+H25+H27+H28+H29</f>
        <v>-46</v>
      </c>
      <c r="I84" s="223">
        <f>I17+I18+I19+I23+I25+I27+I28+I29</f>
        <v>-16</v>
      </c>
      <c r="J84" s="223" t="e">
        <f>J23+#REF!+#REF!+J25+#REF!</f>
        <v>#REF!</v>
      </c>
      <c r="K84" s="224"/>
      <c r="L84" s="112">
        <f>SUM(F84:I84)</f>
        <v>-232</v>
      </c>
      <c r="M84" s="260"/>
      <c r="N84" s="260"/>
      <c r="O84" s="260"/>
      <c r="P84" s="260"/>
      <c r="Q84" s="260"/>
    </row>
    <row r="85" spans="3:17" s="178" customFormat="1" ht="12.75">
      <c r="C85" s="13"/>
      <c r="D85" s="174"/>
      <c r="E85" s="48" t="s">
        <v>168</v>
      </c>
      <c r="F85" s="82">
        <f>SUM(F82:F84)</f>
        <v>-512</v>
      </c>
      <c r="G85" s="79">
        <f>SUM(G82:G84)</f>
        <v>-170</v>
      </c>
      <c r="H85" s="82">
        <f>SUM(H82:H84)</f>
        <v>-254</v>
      </c>
      <c r="I85" s="82">
        <f>SUM(I82:I84)</f>
        <v>-16</v>
      </c>
      <c r="J85" s="82" t="e">
        <f>SUM(J82:J84)</f>
        <v>#REF!</v>
      </c>
      <c r="K85" s="41"/>
      <c r="L85" s="113">
        <f>SUM(L82:L84)</f>
        <v>-952</v>
      </c>
      <c r="M85" s="260"/>
      <c r="N85" s="260"/>
      <c r="O85" s="260"/>
      <c r="P85" s="260"/>
      <c r="Q85" s="260"/>
    </row>
    <row r="86" spans="3:17" s="178" customFormat="1" ht="12.75">
      <c r="C86" s="13"/>
      <c r="D86" s="174"/>
      <c r="E86" s="25"/>
      <c r="L86" s="261"/>
      <c r="M86" s="260"/>
      <c r="N86" s="260"/>
      <c r="O86" s="260"/>
      <c r="P86" s="260"/>
      <c r="Q86" s="260"/>
    </row>
    <row r="87" spans="3:17" s="178" customFormat="1" ht="12.75">
      <c r="C87" s="13" t="s">
        <v>8</v>
      </c>
      <c r="D87" s="174"/>
      <c r="E87" s="84" t="s">
        <v>167</v>
      </c>
      <c r="F87" s="83" t="s">
        <v>34</v>
      </c>
      <c r="G87" s="81" t="s">
        <v>31</v>
      </c>
      <c r="H87" s="83" t="s">
        <v>32</v>
      </c>
      <c r="I87" s="83" t="s">
        <v>146</v>
      </c>
      <c r="J87" s="83" t="s">
        <v>146</v>
      </c>
      <c r="K87" s="174"/>
      <c r="L87" s="54" t="s">
        <v>168</v>
      </c>
      <c r="M87" s="260"/>
      <c r="N87" s="260"/>
      <c r="O87" s="260"/>
      <c r="P87" s="260"/>
      <c r="Q87" s="260"/>
    </row>
    <row r="88" spans="4:17" s="178" customFormat="1" ht="12.75">
      <c r="D88" s="174"/>
      <c r="E88" s="222" t="s">
        <v>175</v>
      </c>
      <c r="F88" s="223"/>
      <c r="G88" s="223"/>
      <c r="H88" s="223"/>
      <c r="I88" s="223"/>
      <c r="J88" s="223"/>
      <c r="K88" s="224"/>
      <c r="L88" s="112">
        <f>SUM(F88:I88)</f>
        <v>0</v>
      </c>
      <c r="M88" s="260"/>
      <c r="N88" s="260"/>
      <c r="O88" s="260"/>
      <c r="P88" s="260"/>
      <c r="Q88" s="260"/>
    </row>
    <row r="89" spans="4:17" s="178" customFormat="1" ht="12.75">
      <c r="D89" s="174"/>
      <c r="E89" s="222" t="s">
        <v>211</v>
      </c>
      <c r="F89" s="223"/>
      <c r="G89" s="223"/>
      <c r="H89" s="223"/>
      <c r="I89" s="223"/>
      <c r="J89" s="223"/>
      <c r="K89" s="224"/>
      <c r="L89" s="112">
        <f>SUM(F89:I89)</f>
        <v>0</v>
      </c>
      <c r="M89" s="260"/>
      <c r="N89" s="260"/>
      <c r="O89" s="260"/>
      <c r="P89" s="260"/>
      <c r="Q89" s="260"/>
    </row>
    <row r="90" spans="4:17" s="178" customFormat="1" ht="12.75">
      <c r="D90" s="174"/>
      <c r="E90" s="222" t="s">
        <v>212</v>
      </c>
      <c r="F90" s="223"/>
      <c r="G90" s="223"/>
      <c r="H90" s="223"/>
      <c r="I90" s="223"/>
      <c r="J90" s="223"/>
      <c r="K90" s="224"/>
      <c r="L90" s="112">
        <f>SUM(F90:I90)</f>
        <v>0</v>
      </c>
      <c r="M90" s="260"/>
      <c r="N90" s="260"/>
      <c r="O90" s="260"/>
      <c r="P90" s="260"/>
      <c r="Q90" s="260"/>
    </row>
    <row r="91" spans="4:17" s="178" customFormat="1" ht="12.75">
      <c r="D91" s="174"/>
      <c r="E91" s="48" t="s">
        <v>168</v>
      </c>
      <c r="F91" s="82">
        <f>SUM(F88:F90)</f>
        <v>0</v>
      </c>
      <c r="G91" s="79">
        <f>SUM(G88:G90)</f>
        <v>0</v>
      </c>
      <c r="H91" s="82">
        <f>SUM(H88:H90)</f>
        <v>0</v>
      </c>
      <c r="I91" s="82">
        <f>SUM(I88:I90)</f>
        <v>0</v>
      </c>
      <c r="J91" s="82">
        <f>SUM(J88:J90)</f>
        <v>0</v>
      </c>
      <c r="K91" s="41"/>
      <c r="L91" s="109">
        <f>SUM(L88:L90)</f>
        <v>0</v>
      </c>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row r="119" spans="4:17" s="178" customFormat="1" ht="12.75">
      <c r="D119" s="25"/>
      <c r="E119" s="25"/>
      <c r="L119" s="260"/>
      <c r="M119" s="260"/>
      <c r="N119" s="260"/>
      <c r="O119" s="260"/>
      <c r="P119" s="260"/>
      <c r="Q119" s="260"/>
    </row>
  </sheetData>
  <sheetProtection/>
  <mergeCells count="12">
    <mergeCell ref="B1:I1"/>
    <mergeCell ref="B5:C5"/>
    <mergeCell ref="B13:C13"/>
    <mergeCell ref="L2:Q2"/>
    <mergeCell ref="B31:C31"/>
    <mergeCell ref="B62:C62"/>
    <mergeCell ref="B66:C66"/>
    <mergeCell ref="B33:C33"/>
    <mergeCell ref="B41:C41"/>
    <mergeCell ref="B51:C51"/>
    <mergeCell ref="B56:C56"/>
    <mergeCell ref="B64:C64"/>
  </mergeCells>
  <conditionalFormatting sqref="E13:J13 L13:Q13 F66:J66 L57:Q57 E57:J57 E38:J38 L38:Q38 L16:Q26 E16:J26 E41:J47 L41:Q47 E30:J36 L30:Q36 L50:Q52 E50:J52 E63:J65 L63:Q66">
    <cfRule type="cellIs" priority="33" dxfId="0" operator="equal" stopIfTrue="1">
      <formula>0</formula>
    </cfRule>
  </conditionalFormatting>
  <conditionalFormatting sqref="L56:Q56 E53:J53 E55:J56">
    <cfRule type="cellIs" priority="30" dxfId="0" operator="equal" stopIfTrue="1">
      <formula>0</formula>
    </cfRule>
  </conditionalFormatting>
  <conditionalFormatting sqref="L8:Q8 E8:J8">
    <cfRule type="cellIs" priority="29" dxfId="0" operator="equal" stopIfTrue="1">
      <formula>0</formula>
    </cfRule>
  </conditionalFormatting>
  <conditionalFormatting sqref="L9:Q9 E9:J9">
    <cfRule type="cellIs" priority="28" dxfId="0" operator="equal" stopIfTrue="1">
      <formula>0</formula>
    </cfRule>
  </conditionalFormatting>
  <conditionalFormatting sqref="L10:Q10 E10:J10">
    <cfRule type="cellIs" priority="27" dxfId="0" operator="equal" stopIfTrue="1">
      <formula>0</formula>
    </cfRule>
  </conditionalFormatting>
  <conditionalFormatting sqref="E48:J48 N48:Q48">
    <cfRule type="cellIs" priority="26" dxfId="0" operator="equal" stopIfTrue="1">
      <formula>0</formula>
    </cfRule>
  </conditionalFormatting>
  <conditionalFormatting sqref="L48:M48">
    <cfRule type="cellIs" priority="25" dxfId="0" operator="equal" stopIfTrue="1">
      <formula>0</formula>
    </cfRule>
  </conditionalFormatting>
  <conditionalFormatting sqref="L11:Q11 E11:J11">
    <cfRule type="cellIs" priority="24" dxfId="0" operator="equal" stopIfTrue="1">
      <formula>0</formula>
    </cfRule>
  </conditionalFormatting>
  <conditionalFormatting sqref="E54:J54 Q54">
    <cfRule type="cellIs" priority="23" dxfId="0" operator="equal" stopIfTrue="1">
      <formula>0</formula>
    </cfRule>
  </conditionalFormatting>
  <conditionalFormatting sqref="L54">
    <cfRule type="cellIs" priority="22" dxfId="0" operator="equal" stopIfTrue="1">
      <formula>0</formula>
    </cfRule>
  </conditionalFormatting>
  <conditionalFormatting sqref="E37:J37 L37:Q37">
    <cfRule type="cellIs" priority="21" dxfId="0" operator="equal" stopIfTrue="1">
      <formula>0</formula>
    </cfRule>
  </conditionalFormatting>
  <conditionalFormatting sqref="L39:Q39 E39:J39">
    <cfRule type="cellIs" priority="20" dxfId="0" operator="equal" stopIfTrue="1">
      <formula>0</formula>
    </cfRule>
  </conditionalFormatting>
  <conditionalFormatting sqref="L27:Q27 E27 H27:J27">
    <cfRule type="cellIs" priority="15" dxfId="0" operator="equal" stopIfTrue="1">
      <formula>0</formula>
    </cfRule>
  </conditionalFormatting>
  <conditionalFormatting sqref="L28:Q28 E28 G28:J28">
    <cfRule type="cellIs" priority="14" dxfId="0" operator="equal" stopIfTrue="1">
      <formula>0</formula>
    </cfRule>
  </conditionalFormatting>
  <conditionalFormatting sqref="G27">
    <cfRule type="cellIs" priority="13" dxfId="0" operator="equal" stopIfTrue="1">
      <formula>0</formula>
    </cfRule>
  </conditionalFormatting>
  <conditionalFormatting sqref="F28">
    <cfRule type="cellIs" priority="12" dxfId="0" operator="equal" stopIfTrue="1">
      <formula>0</formula>
    </cfRule>
  </conditionalFormatting>
  <conditionalFormatting sqref="F27">
    <cfRule type="cellIs" priority="11" dxfId="0" operator="equal" stopIfTrue="1">
      <formula>0</formula>
    </cfRule>
  </conditionalFormatting>
  <conditionalFormatting sqref="E49:J49 N49:Q49">
    <cfRule type="cellIs" priority="10" dxfId="0" operator="equal" stopIfTrue="1">
      <formula>0</formula>
    </cfRule>
  </conditionalFormatting>
  <conditionalFormatting sqref="L49:M49">
    <cfRule type="cellIs" priority="9" dxfId="0" operator="equal" stopIfTrue="1">
      <formula>0</formula>
    </cfRule>
  </conditionalFormatting>
  <conditionalFormatting sqref="Q59 E58:J58 E59 H59:J59 L62:Q62 E61:J62">
    <cfRule type="cellIs" priority="8" dxfId="0" operator="equal" stopIfTrue="1">
      <formula>0</formula>
    </cfRule>
  </conditionalFormatting>
  <conditionalFormatting sqref="F59">
    <cfRule type="cellIs" priority="7" dxfId="0" operator="equal" stopIfTrue="1">
      <formula>0</formula>
    </cfRule>
  </conditionalFormatting>
  <conditionalFormatting sqref="G59">
    <cfRule type="cellIs" priority="6" dxfId="0" operator="equal" stopIfTrue="1">
      <formula>0</formula>
    </cfRule>
  </conditionalFormatting>
  <conditionalFormatting sqref="L29:Q29 E29 G29:J29">
    <cfRule type="cellIs" priority="5" dxfId="0" operator="equal" stopIfTrue="1">
      <formula>0</formula>
    </cfRule>
  </conditionalFormatting>
  <conditionalFormatting sqref="F29">
    <cfRule type="cellIs" priority="4" dxfId="0" operator="equal" stopIfTrue="1">
      <formula>0</formula>
    </cfRule>
  </conditionalFormatting>
  <conditionalFormatting sqref="Q60 E60 H60:J60">
    <cfRule type="cellIs" priority="3" dxfId="0" operator="equal" stopIfTrue="1">
      <formula>0</formula>
    </cfRule>
  </conditionalFormatting>
  <conditionalFormatting sqref="F60">
    <cfRule type="cellIs" priority="2" dxfId="0" operator="equal" stopIfTrue="1">
      <formula>0</formula>
    </cfRule>
  </conditionalFormatting>
  <conditionalFormatting sqref="G6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6"/>
  <sheetViews>
    <sheetView tabSelected="1" zoomScalePageLayoutView="0" workbookViewId="0" topLeftCell="A37">
      <selection activeCell="S39" sqref="S39"/>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6" t="s">
        <v>234</v>
      </c>
      <c r="C1" s="296"/>
      <c r="D1" s="296"/>
      <c r="E1" s="296"/>
      <c r="F1" s="296"/>
      <c r="G1" s="296"/>
      <c r="H1" s="296"/>
      <c r="I1" s="296"/>
      <c r="J1" s="39"/>
    </row>
    <row r="2" spans="1:17" s="178" customFormat="1" ht="22.5" customHeight="1">
      <c r="A2" s="207"/>
      <c r="C2" s="2" t="s">
        <v>13</v>
      </c>
      <c r="D2" s="7"/>
      <c r="E2" s="25"/>
      <c r="F2" s="13" t="s">
        <v>34</v>
      </c>
      <c r="G2" s="13" t="s">
        <v>31</v>
      </c>
      <c r="H2" s="13" t="s">
        <v>32</v>
      </c>
      <c r="I2" s="13" t="s">
        <v>146</v>
      </c>
      <c r="J2" s="13" t="s">
        <v>146</v>
      </c>
      <c r="L2" s="294" t="s">
        <v>111</v>
      </c>
      <c r="M2" s="294"/>
      <c r="N2" s="294"/>
      <c r="O2" s="294"/>
      <c r="P2" s="294"/>
      <c r="Q2" s="294"/>
    </row>
    <row r="3" spans="3:17" s="178" customFormat="1" ht="39" customHeight="1">
      <c r="C3" s="2"/>
      <c r="D3" s="7"/>
      <c r="E3" s="9" t="s">
        <v>33</v>
      </c>
      <c r="F3" s="13" t="s">
        <v>14</v>
      </c>
      <c r="G3" s="13" t="s">
        <v>14</v>
      </c>
      <c r="H3" s="13" t="s">
        <v>14</v>
      </c>
      <c r="I3" s="13" t="s">
        <v>14</v>
      </c>
      <c r="J3" s="13" t="s">
        <v>14</v>
      </c>
      <c r="L3" s="34" t="s">
        <v>34</v>
      </c>
      <c r="M3" s="34" t="s">
        <v>31</v>
      </c>
      <c r="N3" s="34" t="s">
        <v>32</v>
      </c>
      <c r="O3" s="34" t="s">
        <v>146</v>
      </c>
      <c r="P3" s="34" t="s">
        <v>146</v>
      </c>
      <c r="Q3" s="34" t="s">
        <v>15</v>
      </c>
    </row>
    <row r="4" spans="2:17" s="178" customFormat="1" ht="12.75">
      <c r="B4" s="298"/>
      <c r="C4" s="298"/>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F52</f>
        <v>5793</v>
      </c>
      <c r="H5" s="128">
        <f>G52</f>
        <v>5202</v>
      </c>
      <c r="I5" s="128">
        <f>H52</f>
        <v>4995</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143</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176</v>
      </c>
      <c r="C11" s="172" t="s">
        <v>261</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226</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5" t="s">
        <v>20</v>
      </c>
      <c r="C18" s="295"/>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5" t="s">
        <v>21</v>
      </c>
      <c r="C20" s="295"/>
      <c r="D20" s="202"/>
      <c r="E20" s="163"/>
      <c r="F20" s="218"/>
      <c r="G20" s="218"/>
      <c r="H20" s="218"/>
      <c r="I20" s="218"/>
      <c r="J20" s="218"/>
      <c r="L20" s="219"/>
      <c r="M20" s="219"/>
      <c r="N20" s="219"/>
      <c r="O20" s="219"/>
      <c r="P20" s="219"/>
      <c r="Q20" s="219"/>
    </row>
    <row r="21" spans="1:17" s="178" customFormat="1" ht="12.75">
      <c r="A21" s="178">
        <f>+A16+1</f>
        <v>10</v>
      </c>
      <c r="B21" s="138" t="s">
        <v>87</v>
      </c>
      <c r="C21" s="196" t="s">
        <v>128</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311</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5" t="s">
        <v>22</v>
      </c>
      <c r="C24" s="295"/>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5" t="s">
        <v>23</v>
      </c>
      <c r="C26" s="295"/>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134</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224</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233</v>
      </c>
      <c r="C34" s="196" t="s">
        <v>223</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292</v>
      </c>
      <c r="C35" s="196" t="s">
        <v>315</v>
      </c>
      <c r="D35" s="210"/>
      <c r="E35" s="208" t="s">
        <v>36</v>
      </c>
      <c r="F35" s="211">
        <f>-300+223</f>
        <v>-77</v>
      </c>
      <c r="G35" s="211">
        <v>-195</v>
      </c>
      <c r="H35" s="211">
        <v>-99</v>
      </c>
      <c r="I35" s="211">
        <v>-150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5" t="s">
        <v>24</v>
      </c>
      <c r="C37" s="295"/>
      <c r="D37" s="202"/>
      <c r="E37" s="163"/>
      <c r="F37" s="135">
        <f>SUM(F27:F36)</f>
        <v>-66</v>
      </c>
      <c r="G37" s="135">
        <f>SUM(G27:G36)</f>
        <v>-510</v>
      </c>
      <c r="H37" s="135">
        <f>SUM(H27:H36)</f>
        <v>-143</v>
      </c>
      <c r="I37" s="135">
        <f>SUM(I27:I36)</f>
        <v>-150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5" t="s">
        <v>98</v>
      </c>
      <c r="C39" s="295"/>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5" t="s">
        <v>100</v>
      </c>
      <c r="C42" s="295"/>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4" customFormat="1" ht="12.75">
      <c r="B44" s="295" t="s">
        <v>136</v>
      </c>
      <c r="C44" s="295"/>
      <c r="D44" s="285"/>
      <c r="E44" s="163"/>
      <c r="F44" s="218"/>
      <c r="G44" s="218"/>
      <c r="H44" s="218"/>
      <c r="I44" s="218"/>
      <c r="J44" s="218"/>
      <c r="L44" s="219"/>
      <c r="M44" s="219"/>
      <c r="N44" s="219"/>
      <c r="O44" s="219"/>
      <c r="P44" s="219"/>
      <c r="Q44" s="219"/>
    </row>
    <row r="45" spans="1:17" s="174" customFormat="1" ht="25.5">
      <c r="A45" s="174">
        <v>22</v>
      </c>
      <c r="B45" s="173" t="s">
        <v>75</v>
      </c>
      <c r="C45" s="173" t="s">
        <v>319</v>
      </c>
      <c r="D45" s="226"/>
      <c r="E45" s="163"/>
      <c r="F45" s="181">
        <v>50</v>
      </c>
      <c r="G45" s="181">
        <v>-25</v>
      </c>
      <c r="H45" s="181">
        <v>-25</v>
      </c>
      <c r="I45" s="181"/>
      <c r="J45" s="211">
        <v>28</v>
      </c>
      <c r="L45" s="180"/>
      <c r="M45" s="180"/>
      <c r="N45" s="180"/>
      <c r="O45" s="180"/>
      <c r="P45" s="180"/>
      <c r="Q45" s="180">
        <f>+SUM(L45:O45)</f>
        <v>0</v>
      </c>
    </row>
    <row r="46" spans="1:17" s="174" customFormat="1" ht="25.5">
      <c r="A46" s="174">
        <v>23</v>
      </c>
      <c r="B46" s="173" t="s">
        <v>75</v>
      </c>
      <c r="C46" s="173" t="s">
        <v>322</v>
      </c>
      <c r="D46" s="226"/>
      <c r="E46" s="163"/>
      <c r="F46" s="181">
        <v>60</v>
      </c>
      <c r="G46" s="181"/>
      <c r="H46" s="181"/>
      <c r="I46" s="181"/>
      <c r="J46" s="211">
        <v>28</v>
      </c>
      <c r="L46" s="180"/>
      <c r="M46" s="180"/>
      <c r="N46" s="180"/>
      <c r="O46" s="180"/>
      <c r="P46" s="180"/>
      <c r="Q46" s="180">
        <f>+SUM(L46:O46)</f>
        <v>0</v>
      </c>
    </row>
    <row r="47" spans="2:17" s="174" customFormat="1" ht="12.75">
      <c r="B47" s="213"/>
      <c r="C47" s="214"/>
      <c r="D47" s="175"/>
      <c r="E47" s="27"/>
      <c r="F47" s="215"/>
      <c r="G47" s="215"/>
      <c r="H47" s="215"/>
      <c r="I47" s="215"/>
      <c r="J47" s="215"/>
      <c r="L47" s="219"/>
      <c r="M47" s="219"/>
      <c r="N47" s="219"/>
      <c r="O47" s="219"/>
      <c r="P47" s="219"/>
      <c r="Q47" s="219"/>
    </row>
    <row r="48" spans="2:17" s="174" customFormat="1" ht="13.5" customHeight="1" thickBot="1">
      <c r="B48" s="297" t="s">
        <v>137</v>
      </c>
      <c r="C48" s="297"/>
      <c r="D48" s="4"/>
      <c r="E48" s="27"/>
      <c r="F48" s="5">
        <f>SUM(F45:F47)</f>
        <v>110</v>
      </c>
      <c r="G48" s="5">
        <f>SUM(G45:G47)</f>
        <v>-25</v>
      </c>
      <c r="H48" s="5">
        <f>SUM(H45:H47)</f>
        <v>-25</v>
      </c>
      <c r="I48" s="5">
        <f>SUM(I45:I47)</f>
        <v>0</v>
      </c>
      <c r="J48" s="5">
        <f>SUM(J45:J45)</f>
        <v>28</v>
      </c>
      <c r="L48" s="5">
        <f aca="true" t="shared" si="7" ref="L48:Q48">SUM(L45:L47)</f>
        <v>0</v>
      </c>
      <c r="M48" s="5">
        <f t="shared" si="7"/>
        <v>0</v>
      </c>
      <c r="N48" s="5">
        <f t="shared" si="7"/>
        <v>0</v>
      </c>
      <c r="O48" s="5">
        <f t="shared" si="7"/>
        <v>0</v>
      </c>
      <c r="P48" s="5">
        <f t="shared" si="7"/>
        <v>0</v>
      </c>
      <c r="Q48" s="5">
        <f t="shared" si="7"/>
        <v>0</v>
      </c>
    </row>
    <row r="49" spans="2:17" s="174" customFormat="1" ht="12.75">
      <c r="B49" s="226"/>
      <c r="C49" s="175"/>
      <c r="D49" s="175"/>
      <c r="E49" s="27"/>
      <c r="F49" s="227"/>
      <c r="G49" s="227"/>
      <c r="H49" s="227"/>
      <c r="I49" s="227"/>
      <c r="J49" s="227"/>
      <c r="L49" s="219"/>
      <c r="M49" s="219"/>
      <c r="N49" s="219"/>
      <c r="O49" s="219"/>
      <c r="P49" s="219"/>
      <c r="Q49" s="219"/>
    </row>
    <row r="50" spans="2:17" s="178" customFormat="1" ht="13.5" thickBot="1">
      <c r="B50" s="295" t="s">
        <v>258</v>
      </c>
      <c r="C50" s="295"/>
      <c r="D50" s="4"/>
      <c r="E50" s="27"/>
      <c r="F50" s="5">
        <f>+F42+F37+F24+F18+F48</f>
        <v>-144</v>
      </c>
      <c r="G50" s="5">
        <f>+G42+G37+G24+G18+G48</f>
        <v>-591</v>
      </c>
      <c r="H50" s="5">
        <f>+H42+H37+H24+H18+H48</f>
        <v>-207</v>
      </c>
      <c r="I50" s="5">
        <f>+I42+I37+I24+I18+I48</f>
        <v>-150</v>
      </c>
      <c r="J50" s="5" t="e">
        <f>+J42+J37+J24+J18+#REF!+#REF!</f>
        <v>#REF!</v>
      </c>
      <c r="L50" s="110">
        <f aca="true" t="shared" si="8" ref="L50:Q50">+L42+L37+L24+L18+L48</f>
        <v>0</v>
      </c>
      <c r="M50" s="110">
        <f t="shared" si="8"/>
        <v>0</v>
      </c>
      <c r="N50" s="110">
        <f t="shared" si="8"/>
        <v>0</v>
      </c>
      <c r="O50" s="110">
        <f t="shared" si="8"/>
        <v>0</v>
      </c>
      <c r="P50" s="110">
        <f t="shared" si="8"/>
        <v>0</v>
      </c>
      <c r="Q50" s="110">
        <f t="shared" si="8"/>
        <v>0</v>
      </c>
    </row>
    <row r="51" spans="2:17" s="178" customFormat="1" ht="12.75">
      <c r="B51" s="4"/>
      <c r="C51" s="4"/>
      <c r="D51" s="4"/>
      <c r="E51" s="27"/>
      <c r="F51" s="14"/>
      <c r="G51" s="14"/>
      <c r="H51" s="14"/>
      <c r="I51" s="14"/>
      <c r="J51" s="14"/>
      <c r="L51" s="111"/>
      <c r="M51" s="111"/>
      <c r="N51" s="111"/>
      <c r="O51" s="111"/>
      <c r="P51" s="111"/>
      <c r="Q51" s="111"/>
    </row>
    <row r="52" spans="2:17" s="174" customFormat="1" ht="15" customHeight="1" hidden="1" thickBot="1">
      <c r="B52" s="295" t="s">
        <v>2</v>
      </c>
      <c r="C52" s="295"/>
      <c r="D52" s="4"/>
      <c r="E52" s="25"/>
      <c r="F52" s="5">
        <f>F5+F50</f>
        <v>5793</v>
      </c>
      <c r="G52" s="5">
        <f>G5+G50</f>
        <v>5202</v>
      </c>
      <c r="H52" s="5">
        <f>H5+H50</f>
        <v>4995</v>
      </c>
      <c r="I52" s="5">
        <f>I5+I50</f>
        <v>4845</v>
      </c>
      <c r="J52" s="14"/>
      <c r="L52" s="111"/>
      <c r="M52" s="111"/>
      <c r="N52" s="111"/>
      <c r="O52" s="111"/>
      <c r="P52" s="111"/>
      <c r="Q52" s="111"/>
    </row>
    <row r="53" spans="4:10" s="178" customFormat="1" ht="12.75" hidden="1">
      <c r="D53" s="174"/>
      <c r="E53" s="25"/>
      <c r="F53" s="30"/>
      <c r="G53" s="30"/>
      <c r="H53" s="30"/>
      <c r="I53" s="30"/>
      <c r="J53" s="30"/>
    </row>
    <row r="54" spans="2:10" s="178" customFormat="1" ht="12.75">
      <c r="B54" s="191" t="s">
        <v>253</v>
      </c>
      <c r="D54" s="174"/>
      <c r="E54" s="176"/>
      <c r="F54" s="130">
        <v>-380</v>
      </c>
      <c r="G54" s="130">
        <v>-71</v>
      </c>
      <c r="H54" s="130">
        <v>-73</v>
      </c>
      <c r="I54" s="130">
        <v>0</v>
      </c>
      <c r="J54" s="14" t="e">
        <f>I54+J50</f>
        <v>#REF!</v>
      </c>
    </row>
    <row r="55" spans="2:10" s="178" customFormat="1" ht="12.75">
      <c r="B55" s="198" t="s">
        <v>90</v>
      </c>
      <c r="C55" s="123"/>
      <c r="D55" s="174"/>
      <c r="E55" s="176"/>
      <c r="F55" s="130">
        <f>F50-F54</f>
        <v>236</v>
      </c>
      <c r="G55" s="130">
        <f>G50-G54</f>
        <v>-520</v>
      </c>
      <c r="H55" s="130">
        <f>H50-H54</f>
        <v>-134</v>
      </c>
      <c r="I55" s="130">
        <f>I50-I54</f>
        <v>-150</v>
      </c>
      <c r="J55" s="14">
        <v>2840.677</v>
      </c>
    </row>
    <row r="56" spans="4:5" s="178" customFormat="1" ht="12.75">
      <c r="D56" s="174"/>
      <c r="E56" s="25"/>
    </row>
    <row r="57" spans="2:5" s="178" customFormat="1" ht="12.75">
      <c r="B57" s="221"/>
      <c r="C57" s="2" t="s">
        <v>183</v>
      </c>
      <c r="D57" s="174"/>
      <c r="E57" s="25"/>
    </row>
    <row r="58" spans="4:5" s="178" customFormat="1" ht="12.75">
      <c r="D58" s="174"/>
      <c r="E58" s="25"/>
    </row>
    <row r="59" spans="4:5" s="178" customFormat="1" ht="12.75">
      <c r="D59" s="174"/>
      <c r="E59" s="26"/>
    </row>
    <row r="60" spans="3:12" s="178" customFormat="1" ht="12.75">
      <c r="C60" s="13" t="s">
        <v>186</v>
      </c>
      <c r="D60" s="174"/>
      <c r="E60" s="84" t="s">
        <v>167</v>
      </c>
      <c r="F60" s="83" t="s">
        <v>34</v>
      </c>
      <c r="G60" s="81" t="s">
        <v>31</v>
      </c>
      <c r="H60" s="83" t="s">
        <v>32</v>
      </c>
      <c r="I60" s="83" t="s">
        <v>146</v>
      </c>
      <c r="J60" s="83" t="s">
        <v>146</v>
      </c>
      <c r="K60" s="174"/>
      <c r="L60" s="48" t="s">
        <v>168</v>
      </c>
    </row>
    <row r="61" spans="3:12" s="178" customFormat="1" ht="12.75">
      <c r="C61" s="13"/>
      <c r="D61" s="174"/>
      <c r="E61" s="222" t="s">
        <v>175</v>
      </c>
      <c r="F61" s="223">
        <f>0</f>
        <v>0</v>
      </c>
      <c r="G61" s="223">
        <f>0</f>
        <v>0</v>
      </c>
      <c r="H61" s="223">
        <f>0</f>
        <v>0</v>
      </c>
      <c r="I61" s="223">
        <f>0</f>
        <v>0</v>
      </c>
      <c r="J61" s="223"/>
      <c r="K61" s="224"/>
      <c r="L61" s="80">
        <f>SUM(F61:I61)</f>
        <v>0</v>
      </c>
    </row>
    <row r="62" spans="3:12" s="178" customFormat="1" ht="12.75">
      <c r="C62" s="13"/>
      <c r="D62" s="174"/>
      <c r="E62" s="222" t="s">
        <v>211</v>
      </c>
      <c r="F62" s="223">
        <f>F28+F33</f>
        <v>-10</v>
      </c>
      <c r="G62" s="223">
        <f>G28+G33</f>
        <v>0</v>
      </c>
      <c r="H62" s="223">
        <f>H28+H33</f>
        <v>-13</v>
      </c>
      <c r="I62" s="223">
        <f>I28+I33</f>
        <v>0</v>
      </c>
      <c r="J62" s="223" t="e">
        <f>J28+J30+#REF!</f>
        <v>#REF!</v>
      </c>
      <c r="K62" s="224"/>
      <c r="L62" s="80">
        <f>SUM(F62:I62)</f>
        <v>-23</v>
      </c>
    </row>
    <row r="63" spans="3:12" s="178" customFormat="1" ht="12.75">
      <c r="C63" s="13"/>
      <c r="D63" s="174"/>
      <c r="E63" s="222" t="s">
        <v>212</v>
      </c>
      <c r="F63" s="223">
        <f>F27+F29+F30+F31+F32+F34+F35</f>
        <v>-56</v>
      </c>
      <c r="G63" s="223">
        <f>G27+G29+G30+G31+G32+G34+G35</f>
        <v>-510</v>
      </c>
      <c r="H63" s="223">
        <f>H27+H29+H30+H31+H32+H34+H35</f>
        <v>-130</v>
      </c>
      <c r="I63" s="223">
        <f>I27+I29+I30+I31+I32+I34+I35</f>
        <v>-150</v>
      </c>
      <c r="J63" s="223">
        <f>J27+J29+J30+J31+J32+J34+J35</f>
        <v>62</v>
      </c>
      <c r="K63" s="223"/>
      <c r="L63" s="80">
        <f>SUM(F63:I63)</f>
        <v>-846</v>
      </c>
    </row>
    <row r="64" spans="3:12" s="178" customFormat="1" ht="12.75">
      <c r="C64" s="13"/>
      <c r="D64" s="174"/>
      <c r="E64" s="48" t="s">
        <v>168</v>
      </c>
      <c r="F64" s="82">
        <f>SUM(F61:F63)</f>
        <v>-66</v>
      </c>
      <c r="G64" s="79">
        <f aca="true" t="shared" si="9" ref="G64:L64">SUM(G61:G63)</f>
        <v>-510</v>
      </c>
      <c r="H64" s="82">
        <f t="shared" si="9"/>
        <v>-143</v>
      </c>
      <c r="I64" s="82">
        <f t="shared" si="9"/>
        <v>-150</v>
      </c>
      <c r="J64" s="82" t="e">
        <f t="shared" si="9"/>
        <v>#REF!</v>
      </c>
      <c r="K64" s="41"/>
      <c r="L64" s="82">
        <f t="shared" si="9"/>
        <v>-869</v>
      </c>
    </row>
    <row r="65" spans="3:5" s="178" customFormat="1" ht="12.75">
      <c r="C65" s="13"/>
      <c r="D65" s="174"/>
      <c r="E65" s="25"/>
    </row>
    <row r="66" spans="3:12" s="178" customFormat="1" ht="12.75">
      <c r="C66" s="13" t="s">
        <v>194</v>
      </c>
      <c r="D66" s="174"/>
      <c r="E66" s="84" t="s">
        <v>167</v>
      </c>
      <c r="F66" s="83" t="s">
        <v>34</v>
      </c>
      <c r="G66" s="81" t="s">
        <v>31</v>
      </c>
      <c r="H66" s="83" t="s">
        <v>32</v>
      </c>
      <c r="I66" s="83" t="s">
        <v>146</v>
      </c>
      <c r="J66" s="83" t="s">
        <v>146</v>
      </c>
      <c r="K66" s="174"/>
      <c r="L66" s="48" t="s">
        <v>168</v>
      </c>
    </row>
    <row r="67" spans="3:12" s="178" customFormat="1" ht="12.75">
      <c r="C67" s="13"/>
      <c r="D67" s="174"/>
      <c r="E67" s="222" t="s">
        <v>175</v>
      </c>
      <c r="F67" s="223">
        <f>F10</f>
        <v>0</v>
      </c>
      <c r="G67" s="223">
        <f>G10</f>
        <v>-30</v>
      </c>
      <c r="H67" s="223">
        <f>H10</f>
        <v>0</v>
      </c>
      <c r="I67" s="223">
        <f>I10</f>
        <v>0</v>
      </c>
      <c r="J67" s="223">
        <f>J10</f>
        <v>0</v>
      </c>
      <c r="K67" s="224"/>
      <c r="L67" s="80">
        <f>SUM(F67:I67)</f>
        <v>-30</v>
      </c>
    </row>
    <row r="68" spans="3:12" s="178" customFormat="1" ht="12.75">
      <c r="C68" s="13"/>
      <c r="D68" s="174"/>
      <c r="E68" s="222" t="s">
        <v>211</v>
      </c>
      <c r="F68" s="223">
        <f>F8+F12+F14+F15+F16</f>
        <v>-36</v>
      </c>
      <c r="G68" s="223">
        <f>G8+G12+G14+G15+G16</f>
        <v>-32</v>
      </c>
      <c r="H68" s="223">
        <f>H8+H12+H14+H15+H16</f>
        <v>-33</v>
      </c>
      <c r="I68" s="223">
        <f>I8+I12+I14+I15+I16</f>
        <v>0</v>
      </c>
      <c r="J68" s="223" t="e">
        <f>J8+J12+J14+J15+#REF!+J16</f>
        <v>#REF!</v>
      </c>
      <c r="K68" s="224"/>
      <c r="L68" s="80">
        <f>SUM(F68:I68)</f>
        <v>-101</v>
      </c>
    </row>
    <row r="69" spans="3:12" s="178" customFormat="1" ht="12.75">
      <c r="C69" s="13"/>
      <c r="D69" s="174"/>
      <c r="E69" s="222" t="s">
        <v>212</v>
      </c>
      <c r="F69" s="223">
        <f>F9+F11+F13</f>
        <v>-24</v>
      </c>
      <c r="G69" s="223">
        <f>G9+G11+G13</f>
        <v>0</v>
      </c>
      <c r="H69" s="223">
        <f>H9+H11+H13</f>
        <v>-8</v>
      </c>
      <c r="I69" s="223">
        <f>I9+I11+I13</f>
        <v>0</v>
      </c>
      <c r="J69" s="223">
        <f>J9+J11+J13</f>
        <v>-28</v>
      </c>
      <c r="K69" s="224"/>
      <c r="L69" s="80">
        <f>SUM(F69:I69)</f>
        <v>-32</v>
      </c>
    </row>
    <row r="70" spans="3:12" s="178" customFormat="1" ht="12.75">
      <c r="C70" s="13"/>
      <c r="D70" s="174"/>
      <c r="E70" s="48" t="s">
        <v>168</v>
      </c>
      <c r="F70" s="82">
        <f>SUM(F67:F69)</f>
        <v>-60</v>
      </c>
      <c r="G70" s="79">
        <f>SUM(G67:G69)</f>
        <v>-62</v>
      </c>
      <c r="H70" s="82">
        <f>SUM(H67:H69)</f>
        <v>-41</v>
      </c>
      <c r="I70" s="82">
        <f>SUM(I67:I69)</f>
        <v>0</v>
      </c>
      <c r="J70" s="82" t="e">
        <f>SUM(J67:J69)</f>
        <v>#REF!</v>
      </c>
      <c r="K70" s="41"/>
      <c r="L70" s="82">
        <f>SUM(L67:L69)</f>
        <v>-163</v>
      </c>
    </row>
    <row r="71" spans="3:5" s="178" customFormat="1" ht="12.75">
      <c r="C71" s="13"/>
      <c r="D71" s="174"/>
      <c r="E71" s="25"/>
    </row>
    <row r="72" spans="3:12" s="178" customFormat="1" ht="12.75">
      <c r="C72" s="13" t="s">
        <v>8</v>
      </c>
      <c r="D72" s="174"/>
      <c r="E72" s="84" t="s">
        <v>167</v>
      </c>
      <c r="F72" s="83" t="s">
        <v>34</v>
      </c>
      <c r="G72" s="81" t="s">
        <v>31</v>
      </c>
      <c r="H72" s="83" t="s">
        <v>32</v>
      </c>
      <c r="I72" s="83" t="s">
        <v>146</v>
      </c>
      <c r="J72" s="83" t="s">
        <v>146</v>
      </c>
      <c r="K72" s="174"/>
      <c r="L72" s="48" t="s">
        <v>168</v>
      </c>
    </row>
    <row r="73" spans="4:12" s="178" customFormat="1" ht="12.75">
      <c r="D73" s="174"/>
      <c r="E73" s="222" t="s">
        <v>175</v>
      </c>
      <c r="F73" s="223"/>
      <c r="G73" s="223"/>
      <c r="H73" s="223"/>
      <c r="I73" s="223"/>
      <c r="J73" s="223"/>
      <c r="K73" s="224"/>
      <c r="L73" s="80">
        <f>SUM(F73:I73)</f>
        <v>0</v>
      </c>
    </row>
    <row r="74" spans="4:12" s="178" customFormat="1" ht="12.75">
      <c r="D74" s="174"/>
      <c r="E74" s="222" t="s">
        <v>211</v>
      </c>
      <c r="F74" s="223">
        <f>F21</f>
        <v>-30</v>
      </c>
      <c r="G74" s="223">
        <f>G21</f>
        <v>0</v>
      </c>
      <c r="H74" s="223">
        <f>H21</f>
        <v>0</v>
      </c>
      <c r="I74" s="223">
        <f>I21</f>
        <v>0</v>
      </c>
      <c r="J74" s="223">
        <f>J21</f>
        <v>0</v>
      </c>
      <c r="K74" s="224"/>
      <c r="L74" s="80">
        <f>SUM(F74:I74)</f>
        <v>-30</v>
      </c>
    </row>
    <row r="75" spans="4:12" s="178" customFormat="1" ht="12.75">
      <c r="D75" s="174"/>
      <c r="E75" s="222" t="s">
        <v>212</v>
      </c>
      <c r="F75" s="223">
        <f>F22</f>
        <v>-110</v>
      </c>
      <c r="G75" s="223">
        <f>G22</f>
        <v>0</v>
      </c>
      <c r="H75" s="223">
        <f>H22</f>
        <v>0</v>
      </c>
      <c r="I75" s="223">
        <f>I22</f>
        <v>0</v>
      </c>
      <c r="J75" s="223"/>
      <c r="K75" s="224"/>
      <c r="L75" s="80">
        <f>SUM(F75:I75)</f>
        <v>-110</v>
      </c>
    </row>
    <row r="76" spans="4:12" s="178" customFormat="1" ht="12.75">
      <c r="D76" s="174"/>
      <c r="E76" s="48" t="s">
        <v>168</v>
      </c>
      <c r="F76" s="82">
        <f>SUM(F73:F75)</f>
        <v>-140</v>
      </c>
      <c r="G76" s="79">
        <f>SUM(G73:G75)</f>
        <v>0</v>
      </c>
      <c r="H76" s="82">
        <f>SUM(H73:H75)</f>
        <v>0</v>
      </c>
      <c r="I76" s="82">
        <f>SUM(I73:I75)</f>
        <v>0</v>
      </c>
      <c r="J76" s="82">
        <f>SUM(J73:J75)</f>
        <v>0</v>
      </c>
      <c r="K76" s="41"/>
      <c r="L76" s="82">
        <f>SUM(L73:L75)</f>
        <v>-140</v>
      </c>
    </row>
  </sheetData>
  <sheetProtection/>
  <mergeCells count="14">
    <mergeCell ref="L2:Q2"/>
    <mergeCell ref="B20:C20"/>
    <mergeCell ref="B44:C44"/>
    <mergeCell ref="B48:C48"/>
    <mergeCell ref="B52:C52"/>
    <mergeCell ref="B1:I1"/>
    <mergeCell ref="B4:C4"/>
    <mergeCell ref="B18:C18"/>
    <mergeCell ref="B50:C50"/>
    <mergeCell ref="B42:C42"/>
    <mergeCell ref="B24:C24"/>
    <mergeCell ref="B39:C39"/>
    <mergeCell ref="B37:C37"/>
    <mergeCell ref="B26:C26"/>
  </mergeCells>
  <conditionalFormatting sqref="Q40 L42:Q42 L37:Q37 Q21 L24:Q24 H16 L18:Q18 G8:J8 G9:H15 F52:J52 H31:J31 F8:H9 F10:G10 F12:H14 F8:F15 Q8:Q16 Q27:Q31 F17:H21 I9:J21 E8:E21 E23:E31 F23:J30 E36:J43 E49:J51 L50:Q52">
    <cfRule type="cellIs" priority="20" dxfId="0" operator="equal" stopIfTrue="1">
      <formula>0</formula>
    </cfRule>
  </conditionalFormatting>
  <conditionalFormatting sqref="F31">
    <cfRule type="cellIs" priority="19" dxfId="0" operator="equal" stopIfTrue="1">
      <formula>0</formula>
    </cfRule>
  </conditionalFormatting>
  <conditionalFormatting sqref="G16">
    <cfRule type="cellIs" priority="18" dxfId="0" operator="equal" stopIfTrue="1">
      <formula>0</formula>
    </cfRule>
  </conditionalFormatting>
  <conditionalFormatting sqref="L32:Q33 E32 F32:J33">
    <cfRule type="cellIs" priority="17" dxfId="0" operator="equal" stopIfTrue="1">
      <formula>0</formula>
    </cfRule>
  </conditionalFormatting>
  <conditionalFormatting sqref="L34:Q34 E34:J34">
    <cfRule type="cellIs" priority="16" dxfId="0" operator="equal" stopIfTrue="1">
      <formula>0</formula>
    </cfRule>
  </conditionalFormatting>
  <conditionalFormatting sqref="G31">
    <cfRule type="cellIs" priority="15" dxfId="0" operator="equal" stopIfTrue="1">
      <formula>0</formula>
    </cfRule>
  </conditionalFormatting>
  <conditionalFormatting sqref="L35:Q35 E35:J35">
    <cfRule type="cellIs" priority="14" dxfId="0" operator="equal" stopIfTrue="1">
      <formula>0</formula>
    </cfRule>
  </conditionalFormatting>
  <conditionalFormatting sqref="Q22 H22:J22">
    <cfRule type="cellIs" priority="5" dxfId="0" operator="equal" stopIfTrue="1">
      <formula>0</formula>
    </cfRule>
  </conditionalFormatting>
  <conditionalFormatting sqref="F22:G22">
    <cfRule type="cellIs" priority="4" dxfId="0" operator="equal" stopIfTrue="1">
      <formula>0</formula>
    </cfRule>
  </conditionalFormatting>
  <conditionalFormatting sqref="E22">
    <cfRule type="cellIs" priority="3" dxfId="0" operator="equal" stopIfTrue="1">
      <formula>0</formula>
    </cfRule>
  </conditionalFormatting>
  <conditionalFormatting sqref="Q45 E44:J45 E47:J48 L48:Q48">
    <cfRule type="cellIs" priority="2" dxfId="0" operator="equal" stopIfTrue="1">
      <formula>0</formula>
    </cfRule>
  </conditionalFormatting>
  <conditionalFormatting sqref="Q46 E46:J4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tabSelected="1" zoomScalePageLayoutView="0" workbookViewId="0" topLeftCell="A16">
      <selection activeCell="S39" sqref="S39"/>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6" t="s">
        <v>65</v>
      </c>
      <c r="C1" s="296"/>
      <c r="D1" s="296"/>
      <c r="E1" s="296"/>
      <c r="F1" s="296"/>
      <c r="G1" s="296"/>
      <c r="H1" s="296"/>
      <c r="I1" s="296"/>
      <c r="J1" s="296"/>
      <c r="K1" s="296"/>
      <c r="L1" s="121"/>
      <c r="M1" s="121"/>
      <c r="N1" s="121"/>
      <c r="O1" s="121"/>
      <c r="P1" s="121"/>
      <c r="Q1" s="121"/>
    </row>
    <row r="2" spans="1:17" s="178" customFormat="1" ht="21" customHeight="1">
      <c r="A2" s="207"/>
      <c r="C2" s="123" t="s">
        <v>13</v>
      </c>
      <c r="D2" s="124"/>
      <c r="E2" s="149"/>
      <c r="F2" s="206" t="s">
        <v>34</v>
      </c>
      <c r="G2" s="206" t="s">
        <v>31</v>
      </c>
      <c r="H2" s="206" t="s">
        <v>32</v>
      </c>
      <c r="I2" s="206" t="s">
        <v>146</v>
      </c>
      <c r="J2" s="206" t="s">
        <v>146</v>
      </c>
      <c r="L2" s="294" t="s">
        <v>111</v>
      </c>
      <c r="M2" s="294"/>
      <c r="N2" s="294"/>
      <c r="O2" s="294"/>
      <c r="P2" s="294"/>
      <c r="Q2" s="294"/>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146</v>
      </c>
      <c r="P3" s="127" t="s">
        <v>146</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8" t="s">
        <v>16</v>
      </c>
      <c r="C7" s="298"/>
      <c r="D7" s="129"/>
      <c r="E7" s="161"/>
      <c r="F7" s="209"/>
      <c r="G7" s="209"/>
      <c r="H7" s="209"/>
      <c r="I7" s="209"/>
      <c r="J7" s="209"/>
      <c r="L7" s="228"/>
      <c r="M7" s="228"/>
      <c r="N7" s="228"/>
      <c r="O7" s="228"/>
      <c r="P7" s="228"/>
      <c r="Q7" s="228"/>
    </row>
    <row r="8" spans="1:17" s="178" customFormat="1" ht="25.5">
      <c r="A8" s="156">
        <v>1</v>
      </c>
      <c r="B8" s="138" t="s">
        <v>232</v>
      </c>
      <c r="C8" s="196" t="s">
        <v>289</v>
      </c>
      <c r="D8" s="210"/>
      <c r="E8" s="162" t="s">
        <v>39</v>
      </c>
      <c r="F8" s="211">
        <v>-25</v>
      </c>
      <c r="G8" s="211"/>
      <c r="H8" s="211"/>
      <c r="I8" s="211"/>
      <c r="J8" s="211"/>
      <c r="L8" s="212"/>
      <c r="M8" s="212"/>
      <c r="N8" s="212"/>
      <c r="O8" s="212"/>
      <c r="P8" s="212"/>
      <c r="Q8" s="212">
        <f>+SUM(L8:O8)</f>
        <v>0</v>
      </c>
    </row>
    <row r="9" spans="1:17" s="178" customFormat="1" ht="25.5">
      <c r="A9" s="156">
        <f>+A8+1</f>
        <v>2</v>
      </c>
      <c r="B9" s="138" t="s">
        <v>232</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232</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240</v>
      </c>
      <c r="C11" s="172" t="s">
        <v>241</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5" t="s">
        <v>20</v>
      </c>
      <c r="C13" s="295"/>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5" t="s">
        <v>21</v>
      </c>
      <c r="C15" s="295"/>
      <c r="D15" s="202"/>
      <c r="E15" s="163"/>
      <c r="F15" s="218"/>
      <c r="G15" s="218"/>
      <c r="H15" s="218"/>
      <c r="I15" s="218"/>
      <c r="J15" s="218"/>
      <c r="L15" s="235"/>
      <c r="M15" s="235"/>
      <c r="N15" s="235"/>
      <c r="O15" s="235"/>
      <c r="P15" s="235"/>
      <c r="Q15" s="235"/>
    </row>
    <row r="16" spans="1:17" s="178" customFormat="1" ht="30.75" customHeight="1">
      <c r="A16" s="156">
        <v>5</v>
      </c>
      <c r="B16" s="138" t="s">
        <v>232</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5" t="s">
        <v>22</v>
      </c>
      <c r="C18" s="295"/>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136</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131</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132</v>
      </c>
      <c r="D22" s="210"/>
      <c r="E22" s="162"/>
      <c r="F22" s="181"/>
      <c r="G22" s="181"/>
      <c r="H22" s="181"/>
      <c r="I22" s="181"/>
      <c r="J22" s="211"/>
      <c r="L22" s="180"/>
      <c r="M22" s="180"/>
      <c r="N22" s="180"/>
      <c r="O22" s="180"/>
      <c r="P22" s="180"/>
      <c r="Q22" s="180">
        <f>+SUM(L22:O22)</f>
        <v>0</v>
      </c>
    </row>
    <row r="23" spans="1:17" s="178" customFormat="1" ht="25.5">
      <c r="A23" s="156">
        <f>+A22+1</f>
        <v>8</v>
      </c>
      <c r="B23" s="138" t="s">
        <v>240</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5" t="s">
        <v>137</v>
      </c>
      <c r="C25" s="295"/>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9" t="s">
        <v>25</v>
      </c>
      <c r="C27" s="299"/>
      <c r="D27" s="202"/>
      <c r="E27" s="163"/>
      <c r="F27" s="218"/>
      <c r="G27" s="218"/>
      <c r="H27" s="218"/>
      <c r="I27" s="218"/>
      <c r="J27" s="218"/>
      <c r="L27" s="219"/>
      <c r="M27" s="219"/>
      <c r="N27" s="219"/>
      <c r="O27" s="219"/>
      <c r="P27" s="219"/>
      <c r="Q27" s="219"/>
    </row>
    <row r="28" spans="1:17" s="178" customFormat="1" ht="25.5">
      <c r="A28" s="156">
        <f>A23+1</f>
        <v>9</v>
      </c>
      <c r="B28" s="138" t="s">
        <v>240</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5" t="s">
        <v>26</v>
      </c>
      <c r="C30" s="295"/>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2" t="s">
        <v>23</v>
      </c>
      <c r="C32" s="302"/>
      <c r="D32" s="202"/>
      <c r="E32" s="163"/>
      <c r="F32" s="266"/>
      <c r="G32" s="218"/>
      <c r="H32" s="266"/>
      <c r="I32" s="218"/>
      <c r="J32" s="218"/>
      <c r="L32" s="219"/>
      <c r="M32" s="219"/>
      <c r="N32" s="219"/>
      <c r="O32" s="219"/>
      <c r="P32" s="219"/>
      <c r="Q32" s="219"/>
    </row>
    <row r="33" spans="1:17" s="178" customFormat="1" ht="25.5">
      <c r="A33" s="156">
        <v>10</v>
      </c>
      <c r="B33" s="173" t="s">
        <v>242</v>
      </c>
      <c r="C33" s="172" t="s">
        <v>283</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240</v>
      </c>
      <c r="C34" s="172" t="s">
        <v>264</v>
      </c>
      <c r="D34" s="210"/>
      <c r="E34" s="162" t="s">
        <v>39</v>
      </c>
      <c r="F34" s="181">
        <v>-30</v>
      </c>
      <c r="G34" s="181">
        <v>-20</v>
      </c>
      <c r="H34" s="181"/>
      <c r="I34" s="181"/>
      <c r="J34" s="211"/>
      <c r="L34" s="180"/>
      <c r="M34" s="180"/>
      <c r="N34" s="180"/>
      <c r="O34" s="180"/>
      <c r="P34" s="180"/>
      <c r="Q34" s="180"/>
    </row>
    <row r="35" spans="1:17" s="178" customFormat="1" ht="25.5">
      <c r="A35" s="156">
        <v>12</v>
      </c>
      <c r="B35" s="138" t="s">
        <v>240</v>
      </c>
      <c r="C35" s="196" t="s">
        <v>156</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5" t="s">
        <v>24</v>
      </c>
      <c r="C37" s="295"/>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240</v>
      </c>
      <c r="C40" s="172" t="s">
        <v>274</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5" t="s">
        <v>28</v>
      </c>
      <c r="C42" s="295"/>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5" t="s">
        <v>68</v>
      </c>
      <c r="C44" s="295"/>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5" t="s">
        <v>2</v>
      </c>
      <c r="C46" s="295"/>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254</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183</v>
      </c>
      <c r="D51" s="174"/>
      <c r="E51" s="26"/>
    </row>
    <row r="52" spans="1:5" s="178" customFormat="1" ht="12.75">
      <c r="A52" s="12"/>
      <c r="D52" s="174"/>
      <c r="E52" s="26"/>
    </row>
    <row r="53" spans="1:12" s="178" customFormat="1" ht="12.75">
      <c r="A53" s="12"/>
      <c r="C53" s="13" t="s">
        <v>186</v>
      </c>
      <c r="D53" s="174"/>
      <c r="E53" s="84" t="s">
        <v>167</v>
      </c>
      <c r="F53" s="83" t="s">
        <v>34</v>
      </c>
      <c r="G53" s="81" t="s">
        <v>31</v>
      </c>
      <c r="H53" s="83" t="s">
        <v>32</v>
      </c>
      <c r="I53" s="83" t="s">
        <v>146</v>
      </c>
      <c r="J53" s="83" t="s">
        <v>146</v>
      </c>
      <c r="K53" s="174"/>
      <c r="L53" s="48" t="s">
        <v>168</v>
      </c>
    </row>
    <row r="54" spans="1:12" s="178" customFormat="1" ht="12.75">
      <c r="A54" s="12"/>
      <c r="C54" s="13"/>
      <c r="D54" s="174"/>
      <c r="E54" s="222" t="s">
        <v>175</v>
      </c>
      <c r="F54" s="223">
        <v>0</v>
      </c>
      <c r="G54" s="223">
        <v>0</v>
      </c>
      <c r="H54" s="223">
        <v>0</v>
      </c>
      <c r="I54" s="223">
        <v>0</v>
      </c>
      <c r="J54" s="223"/>
      <c r="K54" s="224"/>
      <c r="L54" s="80">
        <f>SUM(F54:I54)</f>
        <v>0</v>
      </c>
    </row>
    <row r="55" spans="1:12" s="178" customFormat="1" ht="12.75">
      <c r="A55" s="12"/>
      <c r="C55" s="13"/>
      <c r="D55" s="174"/>
      <c r="E55" s="222" t="s">
        <v>211</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212</v>
      </c>
      <c r="F56" s="223">
        <f>F33</f>
        <v>-54</v>
      </c>
      <c r="G56" s="223">
        <f>G33</f>
        <v>0</v>
      </c>
      <c r="H56" s="223">
        <f>H33</f>
        <v>0</v>
      </c>
      <c r="I56" s="223">
        <f>I33</f>
        <v>0</v>
      </c>
      <c r="J56" s="223" t="e">
        <f>#REF!</f>
        <v>#REF!</v>
      </c>
      <c r="K56" s="224"/>
      <c r="L56" s="80">
        <f>SUM(F56:I56)</f>
        <v>-54</v>
      </c>
    </row>
    <row r="57" spans="1:12" s="178" customFormat="1" ht="12.75">
      <c r="A57" s="12"/>
      <c r="C57" s="13"/>
      <c r="D57" s="174"/>
      <c r="E57" s="48" t="s">
        <v>168</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194</v>
      </c>
      <c r="D59" s="174"/>
      <c r="E59" s="84" t="s">
        <v>167</v>
      </c>
      <c r="F59" s="83" t="s">
        <v>34</v>
      </c>
      <c r="G59" s="81" t="s">
        <v>31</v>
      </c>
      <c r="H59" s="83" t="s">
        <v>32</v>
      </c>
      <c r="I59" s="83" t="s">
        <v>146</v>
      </c>
      <c r="J59" s="83" t="s">
        <v>146</v>
      </c>
      <c r="K59" s="174"/>
      <c r="L59" s="48" t="s">
        <v>168</v>
      </c>
    </row>
    <row r="60" spans="1:12" s="178" customFormat="1" ht="12.75">
      <c r="A60" s="12"/>
      <c r="C60" s="13"/>
      <c r="D60" s="174"/>
      <c r="E60" s="222" t="s">
        <v>175</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211</v>
      </c>
      <c r="F61" s="223">
        <f>F8</f>
        <v>-25</v>
      </c>
      <c r="G61" s="223">
        <f>G8</f>
        <v>0</v>
      </c>
      <c r="H61" s="223">
        <f>H8</f>
        <v>0</v>
      </c>
      <c r="I61" s="223">
        <f>I8</f>
        <v>0</v>
      </c>
      <c r="J61" s="223"/>
      <c r="K61" s="224"/>
      <c r="L61" s="80">
        <f>SUM(F61:I61)</f>
        <v>-25</v>
      </c>
    </row>
    <row r="62" spans="1:12" s="178" customFormat="1" ht="12.75">
      <c r="A62" s="12"/>
      <c r="C62" s="13"/>
      <c r="D62" s="174"/>
      <c r="E62" s="222" t="s">
        <v>212</v>
      </c>
      <c r="F62" s="223">
        <f>F10</f>
        <v>-2</v>
      </c>
      <c r="G62" s="223">
        <f>G10</f>
        <v>-2</v>
      </c>
      <c r="H62" s="223">
        <f>H10</f>
        <v>-3</v>
      </c>
      <c r="I62" s="223">
        <f>I10</f>
        <v>0</v>
      </c>
      <c r="J62" s="223">
        <f>J10</f>
        <v>-3</v>
      </c>
      <c r="K62" s="224"/>
      <c r="L62" s="80">
        <f>SUM(F62:I62)</f>
        <v>-7</v>
      </c>
    </row>
    <row r="63" spans="1:12" s="178" customFormat="1" ht="12.75">
      <c r="A63" s="12"/>
      <c r="C63" s="13"/>
      <c r="D63" s="174"/>
      <c r="E63" s="48" t="s">
        <v>168</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167</v>
      </c>
      <c r="F65" s="83" t="s">
        <v>34</v>
      </c>
      <c r="G65" s="81" t="s">
        <v>31</v>
      </c>
      <c r="H65" s="83" t="s">
        <v>32</v>
      </c>
      <c r="I65" s="83" t="s">
        <v>146</v>
      </c>
      <c r="J65" s="83" t="s">
        <v>146</v>
      </c>
      <c r="K65" s="174"/>
      <c r="L65" s="48" t="s">
        <v>168</v>
      </c>
    </row>
    <row r="66" spans="1:12" s="178" customFormat="1" ht="12.75">
      <c r="A66" s="12"/>
      <c r="D66" s="174"/>
      <c r="E66" s="222" t="s">
        <v>175</v>
      </c>
      <c r="F66" s="223"/>
      <c r="G66" s="223"/>
      <c r="H66" s="223"/>
      <c r="I66" s="223"/>
      <c r="J66" s="223"/>
      <c r="K66" s="224"/>
      <c r="L66" s="80">
        <f>SUM(F66:I66)</f>
        <v>0</v>
      </c>
    </row>
    <row r="67" spans="1:12" s="178" customFormat="1" ht="12.75">
      <c r="A67" s="12"/>
      <c r="D67" s="174"/>
      <c r="E67" s="222" t="s">
        <v>211</v>
      </c>
      <c r="F67" s="223">
        <v>0</v>
      </c>
      <c r="G67" s="223">
        <f>G33</f>
        <v>0</v>
      </c>
      <c r="H67" s="223">
        <f>H33</f>
        <v>0</v>
      </c>
      <c r="I67" s="223">
        <f>I33</f>
        <v>0</v>
      </c>
      <c r="J67" s="223">
        <f>J33</f>
        <v>0</v>
      </c>
      <c r="K67" s="224"/>
      <c r="L67" s="80">
        <f>SUM(F67:I67)</f>
        <v>0</v>
      </c>
    </row>
    <row r="68" spans="1:12" s="178" customFormat="1" ht="12.75">
      <c r="A68" s="12"/>
      <c r="D68" s="174"/>
      <c r="E68" s="222" t="s">
        <v>212</v>
      </c>
      <c r="F68" s="223">
        <f>F16</f>
        <v>-16</v>
      </c>
      <c r="G68" s="223">
        <f>G16</f>
        <v>-19</v>
      </c>
      <c r="H68" s="223">
        <f>H16</f>
        <v>0</v>
      </c>
      <c r="I68" s="223">
        <f>I16</f>
        <v>0</v>
      </c>
      <c r="J68" s="223" t="e">
        <f>#REF!+J16</f>
        <v>#REF!</v>
      </c>
      <c r="K68" s="224"/>
      <c r="L68" s="80">
        <f>SUM(F68:I68)</f>
        <v>-35</v>
      </c>
    </row>
    <row r="69" spans="1:12" s="178" customFormat="1" ht="12.75">
      <c r="A69" s="12"/>
      <c r="D69" s="174"/>
      <c r="E69" s="48" t="s">
        <v>168</v>
      </c>
      <c r="F69" s="82">
        <f>SUM(F66:F68)</f>
        <v>-16</v>
      </c>
      <c r="G69" s="79">
        <f>SUM(G66:G68)</f>
        <v>-19</v>
      </c>
      <c r="H69" s="82">
        <f>SUM(H66:H68)</f>
        <v>0</v>
      </c>
      <c r="I69" s="82">
        <f>SUM(I66:I68)</f>
        <v>0</v>
      </c>
      <c r="J69" s="82" t="e">
        <f>SUM(J66:J68)</f>
        <v>#REF!</v>
      </c>
      <c r="K69" s="41"/>
      <c r="L69" s="82">
        <f>SUM(L66:L68)</f>
        <v>-35</v>
      </c>
    </row>
  </sheetData>
  <sheetProtection/>
  <mergeCells count="14">
    <mergeCell ref="B32:C32"/>
    <mergeCell ref="B37:C37"/>
    <mergeCell ref="L2:Q2"/>
    <mergeCell ref="B46:C46"/>
    <mergeCell ref="B1:K1"/>
    <mergeCell ref="B25:C25"/>
    <mergeCell ref="B44:C44"/>
    <mergeCell ref="B15:C15"/>
    <mergeCell ref="B7:C7"/>
    <mergeCell ref="B13:C13"/>
    <mergeCell ref="B18:C18"/>
    <mergeCell ref="B30:C30"/>
    <mergeCell ref="B42:C42"/>
    <mergeCell ref="B27:C27"/>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tabSelected="1" zoomScalePageLayoutView="0" workbookViewId="0" topLeftCell="A1">
      <pane xSplit="1" ySplit="7" topLeftCell="B56" activePane="bottomRight" state="frozen"/>
      <selection pane="topLeft" activeCell="S39" sqref="S39"/>
      <selection pane="topRight" activeCell="S39" sqref="S39"/>
      <selection pane="bottomLeft" activeCell="S39" sqref="S39"/>
      <selection pane="bottomRight" activeCell="S39" sqref="S3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91" t="s">
        <v>105</v>
      </c>
      <c r="B1" s="291"/>
      <c r="C1" s="291"/>
      <c r="D1" s="291"/>
      <c r="E1" s="291"/>
      <c r="F1" s="291"/>
      <c r="G1" s="291"/>
      <c r="H1" s="291"/>
      <c r="I1" s="291"/>
      <c r="J1" s="291"/>
      <c r="K1" s="291"/>
      <c r="L1" s="291"/>
      <c r="M1" s="291"/>
      <c r="N1" s="291"/>
      <c r="O1" s="291"/>
      <c r="P1" s="291"/>
    </row>
    <row r="2" spans="1:16" ht="15.75" customHeight="1">
      <c r="A2" s="291" t="s">
        <v>235</v>
      </c>
      <c r="B2" s="291"/>
      <c r="C2" s="291"/>
      <c r="D2" s="291"/>
      <c r="E2" s="291"/>
      <c r="F2" s="291"/>
      <c r="G2" s="291"/>
      <c r="H2" s="291"/>
      <c r="I2" s="291"/>
      <c r="J2" s="291"/>
      <c r="K2" s="291"/>
      <c r="L2" s="291"/>
      <c r="M2" s="291"/>
      <c r="N2" s="291"/>
      <c r="O2" s="291"/>
      <c r="P2" s="291"/>
    </row>
    <row r="3" spans="1:16" ht="15.75" customHeight="1">
      <c r="A3" s="115"/>
      <c r="B3" s="115"/>
      <c r="C3" s="115"/>
      <c r="D3" s="115"/>
      <c r="E3" s="115"/>
      <c r="F3" s="115"/>
      <c r="G3" s="115"/>
      <c r="H3" s="115"/>
      <c r="I3" s="115"/>
      <c r="J3" s="115"/>
      <c r="K3" s="115"/>
      <c r="L3" s="115"/>
      <c r="M3" s="115"/>
      <c r="N3" s="115"/>
      <c r="O3" s="115"/>
      <c r="P3" s="115"/>
    </row>
    <row r="5" ht="12.75">
      <c r="A5" s="33" t="s">
        <v>210</v>
      </c>
    </row>
    <row r="6" spans="1:15" ht="25.5">
      <c r="A6" s="45" t="s">
        <v>204</v>
      </c>
      <c r="B6" s="88" t="s">
        <v>98</v>
      </c>
      <c r="C6" s="289" t="s">
        <v>27</v>
      </c>
      <c r="D6" s="290"/>
      <c r="E6" s="292" t="s">
        <v>186</v>
      </c>
      <c r="F6" s="290"/>
      <c r="G6" s="289" t="s">
        <v>25</v>
      </c>
      <c r="H6" s="290"/>
      <c r="I6" s="289" t="s">
        <v>194</v>
      </c>
      <c r="J6" s="290"/>
      <c r="K6" s="289" t="s">
        <v>21</v>
      </c>
      <c r="L6" s="290"/>
      <c r="M6" s="289" t="s">
        <v>136</v>
      </c>
      <c r="N6" s="290"/>
      <c r="O6" s="57" t="s">
        <v>106</v>
      </c>
    </row>
    <row r="7" spans="1:15" ht="17.25" customHeight="1">
      <c r="A7" s="46"/>
      <c r="B7" s="47" t="s">
        <v>199</v>
      </c>
      <c r="C7" s="114" t="s">
        <v>199</v>
      </c>
      <c r="D7" s="57" t="s">
        <v>200</v>
      </c>
      <c r="E7" s="47" t="s">
        <v>199</v>
      </c>
      <c r="F7" s="47" t="s">
        <v>200</v>
      </c>
      <c r="G7" s="276" t="s">
        <v>199</v>
      </c>
      <c r="H7" s="57" t="s">
        <v>200</v>
      </c>
      <c r="I7" s="47" t="s">
        <v>199</v>
      </c>
      <c r="J7" s="57" t="s">
        <v>200</v>
      </c>
      <c r="K7" s="57" t="s">
        <v>199</v>
      </c>
      <c r="L7" s="55" t="s">
        <v>200</v>
      </c>
      <c r="M7" s="47" t="s">
        <v>199</v>
      </c>
      <c r="N7" s="47" t="s">
        <v>200</v>
      </c>
      <c r="O7" s="62" t="s">
        <v>199</v>
      </c>
    </row>
    <row r="8" spans="1:15" ht="12.75">
      <c r="A8" s="165" t="s">
        <v>236</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228</v>
      </c>
      <c r="B9" s="49"/>
      <c r="C9" s="50">
        <f>'Hsg &amp; Prop'!F21</f>
        <v>4</v>
      </c>
      <c r="D9" s="166"/>
      <c r="E9" s="49">
        <f>'Hsg &amp; Prop'!F16</f>
        <v>-89</v>
      </c>
      <c r="F9" s="168">
        <f>'Hsg &amp; Prop'!L16</f>
        <v>3</v>
      </c>
      <c r="G9" s="50"/>
      <c r="H9" s="49"/>
      <c r="I9" s="49">
        <f>'Hsg &amp; Prop'!F26</f>
        <v>0</v>
      </c>
      <c r="J9" s="166"/>
      <c r="K9" s="49"/>
      <c r="L9" s="168"/>
      <c r="M9" s="49"/>
      <c r="N9" s="169"/>
      <c r="O9" s="64">
        <f aca="true" t="shared" si="0" ref="O9:O19">SUM(B9,C9,E9,G9,I9,K9,M9)</f>
        <v>-85</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179</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Fac'!F43</f>
        <v>205</v>
      </c>
      <c r="N11" s="169"/>
      <c r="O11" s="64">
        <f t="shared" si="0"/>
        <v>218</v>
      </c>
    </row>
    <row r="12" spans="1:15" ht="12.75">
      <c r="A12" s="44" t="s">
        <v>203</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202</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220</v>
      </c>
      <c r="B14" s="49"/>
      <c r="C14" s="50"/>
      <c r="D14" s="166"/>
      <c r="E14" s="49">
        <f>Finance!F12</f>
        <v>-29</v>
      </c>
      <c r="F14" s="168">
        <f>Finance!L12</f>
        <v>1</v>
      </c>
      <c r="G14" s="50"/>
      <c r="H14" s="49"/>
      <c r="I14" s="49"/>
      <c r="J14" s="166"/>
      <c r="K14" s="49"/>
      <c r="L14" s="169"/>
      <c r="M14" s="49"/>
      <c r="N14" s="169"/>
      <c r="O14" s="64">
        <f t="shared" si="0"/>
        <v>-29</v>
      </c>
    </row>
    <row r="15" spans="1:15" ht="12.75">
      <c r="A15" s="86" t="s">
        <v>201</v>
      </c>
      <c r="B15" s="49">
        <f>'Bus Imp &amp; Tech'!F21</f>
        <v>91</v>
      </c>
      <c r="C15" s="50">
        <f>'Bus Imp &amp; Tech'!F31</f>
        <v>10</v>
      </c>
      <c r="D15" s="166"/>
      <c r="E15" s="49">
        <f>'Bus Imp &amp; Tech'!F16</f>
        <v>-88</v>
      </c>
      <c r="F15" s="168"/>
      <c r="G15" s="50"/>
      <c r="H15" s="49"/>
      <c r="I15" s="49"/>
      <c r="J15" s="166"/>
      <c r="K15" s="49"/>
      <c r="L15" s="169"/>
      <c r="M15" s="49">
        <f>'Bus Imp &amp; Tech'!F36</f>
        <v>150</v>
      </c>
      <c r="N15" s="169"/>
      <c r="O15" s="64">
        <f t="shared" si="0"/>
        <v>163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Services'!F62</f>
        <v>125</v>
      </c>
      <c r="N16" s="169">
        <f>'Direct Services'!L62</f>
        <v>-4</v>
      </c>
      <c r="O16" s="64">
        <f t="shared" si="0"/>
        <v>-91</v>
      </c>
    </row>
    <row r="17" spans="1:15" ht="12.75">
      <c r="A17" s="165" t="s">
        <v>234</v>
      </c>
      <c r="B17" s="49">
        <f>'Leisure, Parks &amp; Comm'!F42</f>
        <v>12</v>
      </c>
      <c r="C17" s="50"/>
      <c r="D17" s="166"/>
      <c r="E17" s="49">
        <f>'Leisure, Parks &amp; Comm'!F37</f>
        <v>-66</v>
      </c>
      <c r="F17" s="168">
        <f>'Leisure, Parks &amp; Comm'!L37</f>
        <v>0</v>
      </c>
      <c r="G17" s="50"/>
      <c r="H17" s="49"/>
      <c r="I17" s="49">
        <f>'Leisure, Parks &amp; Comm'!F18</f>
        <v>-60</v>
      </c>
      <c r="J17" s="166"/>
      <c r="K17" s="49">
        <f>'Leisure, Parks &amp; Comm'!F24</f>
        <v>-140</v>
      </c>
      <c r="L17" s="168"/>
      <c r="M17" s="49">
        <f>'Leisure, Parks &amp; Comm'!F48</f>
        <v>110</v>
      </c>
      <c r="N17" s="169"/>
      <c r="O17" s="64">
        <f t="shared" si="0"/>
        <v>-144</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170</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-704</v>
      </c>
      <c r="F20" s="167">
        <f t="shared" si="1"/>
        <v>8.3</v>
      </c>
      <c r="G20" s="53">
        <f t="shared" si="1"/>
        <v>-7</v>
      </c>
      <c r="H20" s="52">
        <f t="shared" si="1"/>
        <v>-3</v>
      </c>
      <c r="I20" s="52">
        <f t="shared" si="1"/>
        <v>-1192</v>
      </c>
      <c r="J20" s="167">
        <f t="shared" si="1"/>
        <v>-5</v>
      </c>
      <c r="K20" s="52">
        <f t="shared" si="1"/>
        <v>-224</v>
      </c>
      <c r="L20" s="170">
        <f t="shared" si="1"/>
        <v>1</v>
      </c>
      <c r="M20" s="52">
        <f t="shared" si="1"/>
        <v>959.5</v>
      </c>
      <c r="N20" s="171">
        <f t="shared" si="1"/>
        <v>-5</v>
      </c>
      <c r="O20" s="54">
        <f>SUM(B20,C20,E20,G20,I20,K20,M20)</f>
        <v>-104.5</v>
      </c>
      <c r="R20" s="93" t="s">
        <v>171</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213</v>
      </c>
    </row>
    <row r="23" spans="1:15" ht="25.5">
      <c r="A23" s="45" t="s">
        <v>204</v>
      </c>
      <c r="B23" s="57" t="s">
        <v>98</v>
      </c>
      <c r="C23" s="289" t="s">
        <v>27</v>
      </c>
      <c r="D23" s="290"/>
      <c r="E23" s="289" t="s">
        <v>186</v>
      </c>
      <c r="F23" s="290"/>
      <c r="G23" s="289" t="s">
        <v>25</v>
      </c>
      <c r="H23" s="290"/>
      <c r="I23" s="289" t="s">
        <v>194</v>
      </c>
      <c r="J23" s="290"/>
      <c r="K23" s="289" t="s">
        <v>21</v>
      </c>
      <c r="L23" s="290"/>
      <c r="M23" s="289" t="s">
        <v>136</v>
      </c>
      <c r="N23" s="290"/>
      <c r="O23" s="57" t="s">
        <v>106</v>
      </c>
    </row>
    <row r="24" spans="1:15" ht="17.25" customHeight="1">
      <c r="A24" s="46"/>
      <c r="B24" s="47" t="s">
        <v>199</v>
      </c>
      <c r="C24" s="114" t="s">
        <v>199</v>
      </c>
      <c r="D24" s="57" t="s">
        <v>200</v>
      </c>
      <c r="E24" s="47" t="s">
        <v>199</v>
      </c>
      <c r="F24" s="57" t="s">
        <v>200</v>
      </c>
      <c r="G24" s="276" t="s">
        <v>199</v>
      </c>
      <c r="H24" s="57" t="s">
        <v>200</v>
      </c>
      <c r="I24" s="47" t="s">
        <v>199</v>
      </c>
      <c r="J24" s="47" t="s">
        <v>200</v>
      </c>
      <c r="K24" s="47" t="s">
        <v>199</v>
      </c>
      <c r="L24" s="47" t="s">
        <v>200</v>
      </c>
      <c r="M24" s="47" t="s">
        <v>199</v>
      </c>
      <c r="N24" s="47" t="s">
        <v>200</v>
      </c>
      <c r="O24" s="47" t="s">
        <v>199</v>
      </c>
    </row>
    <row r="25" spans="1:17" ht="12.75">
      <c r="A25" s="165" t="s">
        <v>236</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228</v>
      </c>
      <c r="B26" s="49"/>
      <c r="C26" s="50">
        <f>'Hsg &amp; Prop'!G21</f>
        <v>3</v>
      </c>
      <c r="D26" s="166"/>
      <c r="E26" s="49">
        <f>'Hsg &amp; Prop'!G16</f>
        <v>-85</v>
      </c>
      <c r="F26" s="166"/>
      <c r="G26" s="50"/>
      <c r="H26" s="49"/>
      <c r="I26" s="49">
        <f>'Hsg &amp; Prop'!G26</f>
        <v>-100</v>
      </c>
      <c r="J26" s="169"/>
      <c r="K26" s="49"/>
      <c r="L26" s="166"/>
      <c r="M26" s="49"/>
      <c r="N26" s="169"/>
      <c r="O26" s="64">
        <f aca="true" t="shared" si="2" ref="O26:O37">SUM(B26,C26,E26,G26,I26,K26,M26)</f>
        <v>-182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179</v>
      </c>
      <c r="B28" s="49"/>
      <c r="C28" s="50">
        <f>'HR &amp; Fac'!G30</f>
        <v>15</v>
      </c>
      <c r="D28" s="166"/>
      <c r="E28" s="49"/>
      <c r="F28" s="166"/>
      <c r="G28" s="50"/>
      <c r="H28" s="49"/>
      <c r="I28" s="49">
        <f>'HR &amp; Fac'!G11</f>
        <v>-70</v>
      </c>
      <c r="J28" s="166"/>
      <c r="K28" s="49"/>
      <c r="L28" s="169"/>
      <c r="M28" s="49">
        <f>'HR &amp; Fac'!G43</f>
        <v>35</v>
      </c>
      <c r="N28" s="169"/>
      <c r="O28" s="64">
        <f t="shared" si="2"/>
        <v>-20</v>
      </c>
      <c r="Q28" s="37"/>
    </row>
    <row r="29" spans="1:17" ht="12.75">
      <c r="A29" s="44" t="s">
        <v>203</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202</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220</v>
      </c>
      <c r="B31" s="49"/>
      <c r="C31" s="50"/>
      <c r="D31" s="166"/>
      <c r="E31" s="49">
        <f>Finance!G12</f>
        <v>-70</v>
      </c>
      <c r="F31" s="166">
        <f>Finance!M12</f>
        <v>2</v>
      </c>
      <c r="G31" s="50"/>
      <c r="H31" s="49"/>
      <c r="I31" s="49"/>
      <c r="J31" s="169"/>
      <c r="K31" s="49"/>
      <c r="L31" s="169"/>
      <c r="M31" s="49"/>
      <c r="N31" s="169"/>
      <c r="O31" s="64">
        <f t="shared" si="2"/>
        <v>-70</v>
      </c>
      <c r="Q31" s="37"/>
    </row>
    <row r="32" spans="1:17" ht="12.75">
      <c r="A32" s="86" t="s">
        <v>201</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Services'!G62</f>
        <v>-100</v>
      </c>
      <c r="N33" s="168">
        <f>'Direct Services'!M62</f>
        <v>2</v>
      </c>
      <c r="O33" s="64">
        <f t="shared" si="2"/>
        <v>-422</v>
      </c>
      <c r="Q33" s="37"/>
    </row>
    <row r="34" spans="1:17" ht="12.75">
      <c r="A34" s="165" t="s">
        <v>234</v>
      </c>
      <c r="B34" s="49">
        <f>'Leisure, Parks &amp; Comm'!G42</f>
        <v>6</v>
      </c>
      <c r="C34" s="50"/>
      <c r="D34" s="166"/>
      <c r="E34" s="49">
        <f>'Leisure, Parks &amp; Comm'!G37</f>
        <v>-510</v>
      </c>
      <c r="F34" s="166"/>
      <c r="G34" s="50"/>
      <c r="H34" s="49"/>
      <c r="I34" s="49">
        <f>'Leisure, Parks &amp; Comm'!G18</f>
        <v>-62</v>
      </c>
      <c r="J34" s="169"/>
      <c r="K34" s="49"/>
      <c r="L34" s="166"/>
      <c r="M34" s="49">
        <f>'Leisure, Parks &amp; Comm'!G48</f>
        <v>-25</v>
      </c>
      <c r="N34" s="169"/>
      <c r="O34" s="64">
        <f t="shared" si="2"/>
        <v>-591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170</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-1689</v>
      </c>
      <c r="F37" s="167">
        <f t="shared" si="3"/>
        <v>5</v>
      </c>
      <c r="G37" s="53">
        <f t="shared" si="3"/>
        <v>33</v>
      </c>
      <c r="H37" s="52">
        <f t="shared" si="3"/>
        <v>-1</v>
      </c>
      <c r="I37" s="52">
        <f t="shared" si="3"/>
        <v>-394</v>
      </c>
      <c r="J37" s="167">
        <f t="shared" si="3"/>
        <v>-3</v>
      </c>
      <c r="K37" s="52">
        <f t="shared" si="3"/>
        <v>-150</v>
      </c>
      <c r="L37" s="167">
        <f t="shared" si="3"/>
        <v>2</v>
      </c>
      <c r="M37" s="52">
        <f t="shared" si="3"/>
        <v>-524.5</v>
      </c>
      <c r="N37" s="167">
        <f t="shared" si="3"/>
        <v>2</v>
      </c>
      <c r="O37" s="54">
        <f t="shared" si="2"/>
        <v>-2560.5</v>
      </c>
      <c r="Q37" s="37"/>
      <c r="R37" s="93" t="s">
        <v>171</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214</v>
      </c>
    </row>
    <row r="40" spans="1:15" ht="25.5">
      <c r="A40" s="45" t="s">
        <v>204</v>
      </c>
      <c r="B40" s="57" t="s">
        <v>98</v>
      </c>
      <c r="C40" s="289" t="s">
        <v>27</v>
      </c>
      <c r="D40" s="290"/>
      <c r="E40" s="289" t="s">
        <v>186</v>
      </c>
      <c r="F40" s="290"/>
      <c r="G40" s="289" t="s">
        <v>25</v>
      </c>
      <c r="H40" s="290"/>
      <c r="I40" s="289" t="s">
        <v>194</v>
      </c>
      <c r="J40" s="290"/>
      <c r="K40" s="289" t="s">
        <v>21</v>
      </c>
      <c r="L40" s="290"/>
      <c r="M40" s="289" t="s">
        <v>136</v>
      </c>
      <c r="N40" s="290"/>
      <c r="O40" s="57" t="s">
        <v>106</v>
      </c>
    </row>
    <row r="41" spans="1:15" ht="17.25" customHeight="1">
      <c r="A41" s="46"/>
      <c r="B41" s="47" t="s">
        <v>199</v>
      </c>
      <c r="C41" s="114" t="s">
        <v>199</v>
      </c>
      <c r="D41" s="57" t="s">
        <v>200</v>
      </c>
      <c r="E41" s="47" t="s">
        <v>199</v>
      </c>
      <c r="F41" s="57" t="s">
        <v>200</v>
      </c>
      <c r="G41" s="276" t="s">
        <v>199</v>
      </c>
      <c r="H41" s="57" t="s">
        <v>200</v>
      </c>
      <c r="I41" s="47" t="s">
        <v>199</v>
      </c>
      <c r="J41" s="47" t="s">
        <v>200</v>
      </c>
      <c r="K41" s="47" t="s">
        <v>199</v>
      </c>
      <c r="L41" s="47" t="s">
        <v>200</v>
      </c>
      <c r="M41" s="47" t="s">
        <v>199</v>
      </c>
      <c r="N41" s="47" t="s">
        <v>200</v>
      </c>
      <c r="O41" s="47" t="s">
        <v>199</v>
      </c>
    </row>
    <row r="42" spans="1:15" ht="12.75">
      <c r="A42" s="165" t="s">
        <v>236</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228</v>
      </c>
      <c r="B43" s="49"/>
      <c r="C43" s="50">
        <f>'Hsg &amp; Prop'!H21</f>
        <v>10</v>
      </c>
      <c r="D43" s="166"/>
      <c r="E43" s="49">
        <f>'Hsg &amp; Prop'!H16</f>
        <v>-26</v>
      </c>
      <c r="F43" s="166"/>
      <c r="G43" s="50"/>
      <c r="H43" s="49"/>
      <c r="I43" s="49">
        <f>+'Hsg &amp; Prop'!H24</f>
        <v>-100</v>
      </c>
      <c r="J43" s="169"/>
      <c r="K43" s="49"/>
      <c r="L43" s="166"/>
      <c r="M43" s="49"/>
      <c r="N43" s="50"/>
      <c r="O43" s="64">
        <f aca="true" t="shared" si="4" ref="O43:O54">SUM(B43,C43,E43,G43,I43,K43,M43)</f>
        <v>-116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179</v>
      </c>
      <c r="B45" s="49"/>
      <c r="C45" s="50">
        <f>'HR &amp; Fac'!H30</f>
        <v>-40</v>
      </c>
      <c r="D45" s="166"/>
      <c r="E45" s="49">
        <f>'HR &amp; Fac'!H17</f>
        <v>-3</v>
      </c>
      <c r="F45" s="166"/>
      <c r="G45" s="50"/>
      <c r="H45" s="49"/>
      <c r="I45" s="49">
        <f>'HR &amp; Fac'!H11</f>
        <v>-50</v>
      </c>
      <c r="J45" s="169"/>
      <c r="K45" s="49"/>
      <c r="L45" s="169"/>
      <c r="M45" s="49">
        <f>'HR &amp; Fac'!H43</f>
        <v>-175</v>
      </c>
      <c r="N45" s="50"/>
      <c r="O45" s="64">
        <f t="shared" si="4"/>
        <v>-268</v>
      </c>
    </row>
    <row r="46" spans="1:15" ht="12.75">
      <c r="A46" s="44" t="s">
        <v>203</v>
      </c>
      <c r="B46" s="49"/>
      <c r="C46" s="50"/>
      <c r="D46" s="166"/>
      <c r="E46" s="49">
        <f>'L&amp;G'!H26</f>
        <v>0</v>
      </c>
      <c r="F46" s="166"/>
      <c r="G46" s="50"/>
      <c r="H46" s="49"/>
      <c r="I46" s="49"/>
      <c r="J46" s="169"/>
      <c r="K46" s="49"/>
      <c r="L46" s="169"/>
      <c r="M46" s="49"/>
      <c r="N46" s="50"/>
      <c r="O46" s="64">
        <f t="shared" si="4"/>
        <v>0</v>
      </c>
    </row>
    <row r="47" spans="1:15" ht="12.75">
      <c r="A47" s="44" t="s">
        <v>202</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220</v>
      </c>
      <c r="B48" s="49"/>
      <c r="C48" s="50"/>
      <c r="D48" s="166"/>
      <c r="E48" s="49"/>
      <c r="F48" s="166"/>
      <c r="G48" s="50"/>
      <c r="H48" s="49"/>
      <c r="I48" s="49"/>
      <c r="J48" s="169"/>
      <c r="K48" s="49"/>
      <c r="L48" s="169"/>
      <c r="M48" s="49"/>
      <c r="N48" s="50"/>
      <c r="O48" s="64">
        <f t="shared" si="4"/>
        <v>0</v>
      </c>
    </row>
    <row r="49" spans="1:15" ht="12.75">
      <c r="A49" s="86" t="s">
        <v>201</v>
      </c>
      <c r="B49" s="49">
        <f>'Bus Imp &amp; Tech'!H21</f>
        <v>5</v>
      </c>
      <c r="C49" s="50">
        <f>'Bus Imp &amp; Tech'!H31</f>
        <v>0</v>
      </c>
      <c r="D49" s="166"/>
      <c r="E49" s="49">
        <f>'Bus Imp &amp; Tech'!H16</f>
        <v>-170</v>
      </c>
      <c r="F49" s="166"/>
      <c r="G49" s="50"/>
      <c r="H49" s="49"/>
      <c r="I49" s="49">
        <f>'Bus Imp &amp; Tech'!H26</f>
        <v>-7</v>
      </c>
      <c r="J49" s="169"/>
      <c r="K49" s="49"/>
      <c r="L49" s="169"/>
      <c r="M49" s="49">
        <f>'Bus Imp &amp; Tech'!H36</f>
        <v>-150</v>
      </c>
      <c r="N49" s="50"/>
      <c r="O49" s="64">
        <f t="shared" si="4"/>
        <v>-322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234</v>
      </c>
      <c r="B51" s="49">
        <f>'Leisure, Parks &amp; Comm'!H42</f>
        <v>2</v>
      </c>
      <c r="C51" s="50"/>
      <c r="D51" s="166"/>
      <c r="E51" s="49">
        <f>'Leisure, Parks &amp; Comm'!H37</f>
        <v>-143</v>
      </c>
      <c r="F51" s="166"/>
      <c r="G51" s="50"/>
      <c r="H51" s="49"/>
      <c r="I51" s="49">
        <f>'Leisure, Parks &amp; Comm'!H18</f>
        <v>-41</v>
      </c>
      <c r="J51" s="169"/>
      <c r="K51" s="49"/>
      <c r="L51" s="166"/>
      <c r="M51" s="49">
        <f>'Leisure, Parks &amp; Comm'!H48</f>
        <v>-25</v>
      </c>
      <c r="N51" s="50"/>
      <c r="O51" s="64">
        <f t="shared" si="4"/>
        <v>-207</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170</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-482</v>
      </c>
      <c r="F54" s="167">
        <f t="shared" si="5"/>
        <v>2</v>
      </c>
      <c r="G54" s="53">
        <f t="shared" si="5"/>
        <v>-36</v>
      </c>
      <c r="H54" s="52">
        <f t="shared" si="5"/>
        <v>1</v>
      </c>
      <c r="I54" s="52">
        <f t="shared" si="5"/>
        <v>-548</v>
      </c>
      <c r="J54" s="167">
        <f t="shared" si="5"/>
        <v>0</v>
      </c>
      <c r="K54" s="52">
        <f t="shared" si="5"/>
        <v>-10</v>
      </c>
      <c r="L54" s="167">
        <f t="shared" si="5"/>
        <v>0.5</v>
      </c>
      <c r="M54" s="52">
        <f t="shared" si="5"/>
        <v>-324</v>
      </c>
      <c r="N54" s="52">
        <f t="shared" si="5"/>
        <v>1</v>
      </c>
      <c r="O54" s="54">
        <f t="shared" si="4"/>
        <v>-1436</v>
      </c>
      <c r="R54" s="93" t="s">
        <v>171</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215</v>
      </c>
    </row>
    <row r="57" spans="1:15" ht="25.5">
      <c r="A57" s="45" t="s">
        <v>204</v>
      </c>
      <c r="B57" s="57" t="s">
        <v>98</v>
      </c>
      <c r="C57" s="289" t="s">
        <v>27</v>
      </c>
      <c r="D57" s="290"/>
      <c r="E57" s="289" t="s">
        <v>186</v>
      </c>
      <c r="F57" s="290"/>
      <c r="G57" s="289" t="s">
        <v>25</v>
      </c>
      <c r="H57" s="290"/>
      <c r="I57" s="289" t="s">
        <v>194</v>
      </c>
      <c r="J57" s="290"/>
      <c r="K57" s="289" t="s">
        <v>21</v>
      </c>
      <c r="L57" s="290"/>
      <c r="M57" s="289" t="s">
        <v>136</v>
      </c>
      <c r="N57" s="290"/>
      <c r="O57" s="57" t="s">
        <v>106</v>
      </c>
    </row>
    <row r="58" spans="1:15" ht="17.25" customHeight="1">
      <c r="A58" s="46"/>
      <c r="B58" s="47" t="s">
        <v>199</v>
      </c>
      <c r="C58" s="114" t="s">
        <v>199</v>
      </c>
      <c r="D58" s="57" t="s">
        <v>200</v>
      </c>
      <c r="E58" s="47" t="s">
        <v>199</v>
      </c>
      <c r="F58" s="47" t="s">
        <v>200</v>
      </c>
      <c r="G58" s="276" t="s">
        <v>199</v>
      </c>
      <c r="H58" s="57" t="s">
        <v>200</v>
      </c>
      <c r="I58" s="47" t="s">
        <v>199</v>
      </c>
      <c r="J58" s="47" t="s">
        <v>200</v>
      </c>
      <c r="K58" s="47" t="s">
        <v>199</v>
      </c>
      <c r="L58" s="47" t="s">
        <v>200</v>
      </c>
      <c r="M58" s="47" t="s">
        <v>199</v>
      </c>
      <c r="N58" s="47" t="s">
        <v>200</v>
      </c>
      <c r="O58" s="47" t="s">
        <v>199</v>
      </c>
    </row>
    <row r="59" spans="1:15" ht="12.75">
      <c r="A59" s="165" t="s">
        <v>236</v>
      </c>
      <c r="B59" s="49"/>
      <c r="C59" s="50"/>
      <c r="D59" s="166"/>
      <c r="E59" s="49"/>
      <c r="F59" s="168"/>
      <c r="G59" s="50"/>
      <c r="H59" s="49"/>
      <c r="I59" s="49"/>
      <c r="J59" s="166"/>
      <c r="K59" s="49"/>
      <c r="L59" s="166"/>
      <c r="M59" s="49"/>
      <c r="N59" s="168"/>
      <c r="O59" s="63">
        <f>SUM(B59,C59,E59,G59,I59,K59,M59)</f>
        <v>0</v>
      </c>
    </row>
    <row r="60" spans="1:15" ht="12.75">
      <c r="A60" s="165" t="s">
        <v>228</v>
      </c>
      <c r="B60" s="49"/>
      <c r="C60" s="50">
        <f>'Hsg &amp; Prop'!I21</f>
        <v>0</v>
      </c>
      <c r="D60" s="166"/>
      <c r="E60" s="49">
        <f>'Hsg &amp; Prop'!I16</f>
        <v>0</v>
      </c>
      <c r="F60" s="168"/>
      <c r="G60" s="50"/>
      <c r="H60" s="49"/>
      <c r="I60" s="49">
        <f>'Hsg &amp; Prop'!I26</f>
        <v>-200</v>
      </c>
      <c r="J60" s="166"/>
      <c r="K60" s="49"/>
      <c r="L60" s="166"/>
      <c r="M60" s="49"/>
      <c r="N60" s="169"/>
      <c r="O60" s="64">
        <f aca="true" t="shared" si="6" ref="O60:O70">SUM(B60,C60,E60,G60,I60,K60,M60)</f>
        <v>-200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179</v>
      </c>
      <c r="B62" s="49"/>
      <c r="C62" s="50"/>
      <c r="D62" s="166"/>
      <c r="E62" s="49"/>
      <c r="F62" s="166"/>
      <c r="G62" s="50"/>
      <c r="H62" s="49"/>
      <c r="I62" s="49"/>
      <c r="J62" s="166"/>
      <c r="K62" s="49"/>
      <c r="L62" s="166"/>
      <c r="M62" s="49"/>
      <c r="N62" s="169"/>
      <c r="O62" s="64">
        <f t="shared" si="6"/>
        <v>0</v>
      </c>
    </row>
    <row r="63" spans="1:15" ht="12.75">
      <c r="A63" s="44" t="s">
        <v>203</v>
      </c>
      <c r="B63" s="49"/>
      <c r="C63" s="50"/>
      <c r="D63" s="166"/>
      <c r="E63" s="49">
        <f>'L&amp;G'!I26</f>
        <v>0</v>
      </c>
      <c r="F63" s="166"/>
      <c r="G63" s="50"/>
      <c r="H63" s="49"/>
      <c r="I63" s="49"/>
      <c r="J63" s="166"/>
      <c r="K63" s="49"/>
      <c r="L63" s="166"/>
      <c r="M63" s="49"/>
      <c r="N63" s="169"/>
      <c r="O63" s="64">
        <f t="shared" si="6"/>
        <v>0</v>
      </c>
    </row>
    <row r="64" spans="1:15" ht="12.75">
      <c r="A64" s="44" t="s">
        <v>202</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220</v>
      </c>
      <c r="B65" s="49"/>
      <c r="C65" s="50"/>
      <c r="D65" s="166"/>
      <c r="E65" s="49"/>
      <c r="F65" s="168"/>
      <c r="G65" s="50"/>
      <c r="H65" s="49"/>
      <c r="I65" s="49"/>
      <c r="J65" s="166"/>
      <c r="K65" s="49"/>
      <c r="L65" s="166"/>
      <c r="M65" s="49"/>
      <c r="N65" s="169"/>
      <c r="O65" s="64">
        <f t="shared" si="6"/>
        <v>0</v>
      </c>
    </row>
    <row r="66" spans="1:15" ht="12.75">
      <c r="A66" s="86" t="s">
        <v>201</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234</v>
      </c>
      <c r="B68" s="49"/>
      <c r="C68" s="50"/>
      <c r="D68" s="166"/>
      <c r="E68" s="49">
        <f>'Leisure, Parks &amp; Comm'!I37</f>
        <v>-150</v>
      </c>
      <c r="F68" s="168"/>
      <c r="G68" s="50"/>
      <c r="H68" s="49"/>
      <c r="I68" s="49"/>
      <c r="J68" s="166"/>
      <c r="K68" s="49"/>
      <c r="L68" s="166"/>
      <c r="M68" s="49"/>
      <c r="N68" s="169"/>
      <c r="O68" s="64">
        <f t="shared" si="6"/>
        <v>-150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170</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-810</v>
      </c>
      <c r="F71" s="167">
        <f t="shared" si="7"/>
        <v>4.5</v>
      </c>
      <c r="G71" s="53">
        <f t="shared" si="7"/>
        <v>-38</v>
      </c>
      <c r="H71" s="52">
        <f t="shared" si="7"/>
        <v>1</v>
      </c>
      <c r="I71" s="52">
        <f t="shared" si="7"/>
        <v>-216</v>
      </c>
      <c r="J71" s="167">
        <f t="shared" si="7"/>
        <v>0</v>
      </c>
      <c r="K71" s="52">
        <f t="shared" si="7"/>
        <v>-9</v>
      </c>
      <c r="L71" s="167">
        <f t="shared" si="7"/>
        <v>0</v>
      </c>
      <c r="M71" s="52">
        <f t="shared" si="7"/>
        <v>0</v>
      </c>
      <c r="N71" s="167">
        <f t="shared" si="7"/>
        <v>0</v>
      </c>
      <c r="O71" s="54">
        <f t="shared" si="7"/>
        <v>-1012</v>
      </c>
      <c r="R71" s="93" t="s">
        <v>171</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204</v>
      </c>
      <c r="B74" s="57" t="s">
        <v>98</v>
      </c>
      <c r="C74" s="289" t="s">
        <v>27</v>
      </c>
      <c r="D74" s="290"/>
      <c r="E74" s="289" t="s">
        <v>186</v>
      </c>
      <c r="F74" s="290"/>
      <c r="G74" s="289" t="s">
        <v>25</v>
      </c>
      <c r="H74" s="290"/>
      <c r="I74" s="289" t="s">
        <v>194</v>
      </c>
      <c r="J74" s="290"/>
      <c r="K74" s="289" t="s">
        <v>21</v>
      </c>
      <c r="L74" s="290"/>
      <c r="M74" s="289" t="s">
        <v>136</v>
      </c>
      <c r="N74" s="290"/>
      <c r="O74" s="57" t="s">
        <v>106</v>
      </c>
    </row>
    <row r="75" spans="1:15" ht="17.25" customHeight="1">
      <c r="A75" s="46"/>
      <c r="B75" s="47" t="s">
        <v>199</v>
      </c>
      <c r="C75" s="114" t="s">
        <v>199</v>
      </c>
      <c r="D75" s="57" t="s">
        <v>200</v>
      </c>
      <c r="E75" s="47" t="s">
        <v>199</v>
      </c>
      <c r="F75" s="47" t="s">
        <v>200</v>
      </c>
      <c r="G75" s="276" t="s">
        <v>199</v>
      </c>
      <c r="H75" s="47" t="s">
        <v>200</v>
      </c>
      <c r="I75" s="47" t="s">
        <v>199</v>
      </c>
      <c r="J75" s="47" t="s">
        <v>200</v>
      </c>
      <c r="K75" s="47" t="s">
        <v>199</v>
      </c>
      <c r="L75" s="47" t="s">
        <v>200</v>
      </c>
      <c r="M75" s="47" t="s">
        <v>199</v>
      </c>
      <c r="N75" s="47" t="s">
        <v>200</v>
      </c>
      <c r="O75" s="47" t="s">
        <v>199</v>
      </c>
    </row>
    <row r="76" spans="1:15" ht="12.75">
      <c r="A76" s="165" t="s">
        <v>236</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228</v>
      </c>
      <c r="B77" s="49">
        <f aca="true" t="shared" si="10" ref="B77:N77">SUM(B9,B26,B43,B60)</f>
        <v>0</v>
      </c>
      <c r="C77" s="49">
        <f t="shared" si="10"/>
        <v>17</v>
      </c>
      <c r="D77" s="166">
        <f t="shared" si="10"/>
        <v>0</v>
      </c>
      <c r="E77" s="49">
        <f t="shared" si="10"/>
        <v>-200</v>
      </c>
      <c r="F77" s="166">
        <f t="shared" si="10"/>
        <v>3</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-583</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179</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65</v>
      </c>
      <c r="N79" s="166">
        <f t="shared" si="13"/>
        <v>0</v>
      </c>
      <c r="O79" s="64">
        <f t="shared" si="11"/>
        <v>-70</v>
      </c>
    </row>
    <row r="80" spans="1:15" ht="12.75">
      <c r="A80" s="44" t="s">
        <v>203</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202</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220</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201</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-2</v>
      </c>
      <c r="O84" s="64">
        <f t="shared" si="11"/>
        <v>-1090</v>
      </c>
    </row>
    <row r="85" spans="1:15" ht="12.75">
      <c r="A85" s="165" t="s">
        <v>234</v>
      </c>
      <c r="B85" s="49">
        <f aca="true" t="shared" si="19" ref="B85:N85">SUM(B17,B34,B51,B68)</f>
        <v>20</v>
      </c>
      <c r="C85" s="49">
        <f t="shared" si="19"/>
        <v>0</v>
      </c>
      <c r="D85" s="166">
        <f t="shared" si="19"/>
        <v>0</v>
      </c>
      <c r="E85" s="49">
        <f t="shared" si="19"/>
        <v>-869</v>
      </c>
      <c r="F85" s="166">
        <f t="shared" si="19"/>
        <v>0</v>
      </c>
      <c r="G85" s="277">
        <f t="shared" si="19"/>
        <v>0</v>
      </c>
      <c r="H85" s="49">
        <f t="shared" si="9"/>
        <v>0</v>
      </c>
      <c r="I85" s="49">
        <f t="shared" si="19"/>
        <v>-163</v>
      </c>
      <c r="J85" s="166">
        <f t="shared" si="19"/>
        <v>0</v>
      </c>
      <c r="K85" s="49">
        <f t="shared" si="19"/>
        <v>-140</v>
      </c>
      <c r="L85" s="166">
        <f t="shared" si="19"/>
        <v>0</v>
      </c>
      <c r="M85" s="49">
        <f t="shared" si="19"/>
        <v>60</v>
      </c>
      <c r="N85" s="166">
        <f t="shared" si="19"/>
        <v>0</v>
      </c>
      <c r="O85" s="64">
        <f t="shared" si="11"/>
        <v>-1092</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170</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-3685</v>
      </c>
      <c r="F88" s="167">
        <f t="shared" si="22"/>
        <v>19.8</v>
      </c>
      <c r="G88" s="53">
        <f t="shared" si="22"/>
        <v>-48</v>
      </c>
      <c r="H88" s="52">
        <f>SUM(H76:H87)</f>
        <v>-2</v>
      </c>
      <c r="I88" s="52">
        <f t="shared" si="22"/>
        <v>-2350</v>
      </c>
      <c r="J88" s="167">
        <f t="shared" si="22"/>
        <v>-8</v>
      </c>
      <c r="K88" s="52">
        <f t="shared" si="22"/>
        <v>-393</v>
      </c>
      <c r="L88" s="167">
        <f t="shared" si="22"/>
        <v>3.5</v>
      </c>
      <c r="M88" s="52">
        <f t="shared" si="22"/>
        <v>111</v>
      </c>
      <c r="N88" s="167">
        <f t="shared" si="22"/>
        <v>-2</v>
      </c>
      <c r="O88" s="54">
        <f t="shared" si="11"/>
        <v>-5113</v>
      </c>
      <c r="R88" s="98" t="s">
        <v>171</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160</v>
      </c>
      <c r="B90" s="57" t="s">
        <v>34</v>
      </c>
      <c r="C90" s="57" t="s">
        <v>31</v>
      </c>
      <c r="D90" s="57" t="s">
        <v>32</v>
      </c>
      <c r="E90" s="57" t="s">
        <v>146</v>
      </c>
      <c r="F90" s="57" t="s">
        <v>15</v>
      </c>
      <c r="G90" s="118"/>
      <c r="H90" s="118"/>
      <c r="N90" s="32"/>
      <c r="P90" s="43"/>
      <c r="Q90" s="37"/>
      <c r="S90" s="91"/>
      <c r="T90" s="37"/>
      <c r="V90" s="32"/>
    </row>
    <row r="91" spans="1:22" ht="12.75" outlineLevel="1">
      <c r="A91" s="67" t="s">
        <v>175</v>
      </c>
      <c r="B91" s="70">
        <f>'Reg&amp;Maj proj'!F45+'Hsg &amp; Prop'!F38+'City Dev'!F54+'HR &amp; Fac'!F57+'L&amp;G'!F40+'Cust Serv'!F46+Finance!F26+'Bus Imp &amp; Tech'!F48+'Direct Services'!F76+'Leisure, Parks &amp; Comm'!F61+'Env Dev'!F54+PCC!F42</f>
        <v>-64</v>
      </c>
      <c r="C91" s="70">
        <f>'Reg&amp;Maj proj'!G45+'Hsg &amp; Prop'!G38+'City Dev'!G54+'HR &amp; Fac'!G57+'L&amp;G'!G40+'Cust Serv'!G46+Finance!G26+'Bus Imp &amp; Tech'!G48+'Direct Services'!G76+'Leisure, Parks &amp; Comm'!G61+'Env Dev'!G54+PCC!G42</f>
        <v>-380</v>
      </c>
      <c r="D91" s="70">
        <f>'Reg&amp;Maj proj'!H45+'Hsg &amp; Prop'!H38+'City Dev'!H54+'HR &amp; Fac'!H57+'L&amp;G'!H40+'Cust Serv'!H46+Finance!H26+'Bus Imp &amp; Tech'!H48+'Direct Services'!H76+'Leisure, Parks &amp; Comm'!H61+'Env Dev'!H54+PCC!H42</f>
        <v>-180</v>
      </c>
      <c r="E91" s="70">
        <f>'Reg&amp;Maj proj'!I45+'Hsg &amp; Prop'!I38+'City Dev'!I54+'HR &amp; Fac'!I57+'L&amp;G'!I40+'Cust Serv'!I46+Finance!I26+'Bus Imp &amp; Tech'!I48+'Direct Services'!I76+'Leisure, Parks &amp; Comm'!I61+'Env Dev'!I54+PCC!I42</f>
        <v>-605</v>
      </c>
      <c r="F91" s="87">
        <f>SUM(B91:E91)</f>
        <v>-1229</v>
      </c>
      <c r="G91" s="50"/>
      <c r="H91" s="50"/>
      <c r="N91" s="32"/>
      <c r="P91" s="43"/>
      <c r="Q91" s="37"/>
      <c r="S91" s="91"/>
      <c r="T91" s="37"/>
      <c r="V91" s="32"/>
    </row>
    <row r="92" spans="1:22" ht="12.75" outlineLevel="1">
      <c r="A92" s="67" t="s">
        <v>211</v>
      </c>
      <c r="B92" s="49">
        <f>'Reg&amp;Maj proj'!F46+'Hsg &amp; Prop'!F39+'City Dev'!F55+'HR &amp; Fac'!F58+'L&amp;G'!F41+'Cust Serv'!F47+Finance!F27+'Bus Imp &amp; Tech'!F49+'Direct Services'!F77+'Leisure, Parks &amp; Comm'!F62+'Env Dev'!F55+PCC!F43</f>
        <v>-180</v>
      </c>
      <c r="C92" s="49">
        <f>'Reg&amp;Maj proj'!G46+'Hsg &amp; Prop'!G39+'City Dev'!G55+'HR &amp; Fac'!G58+'L&amp;G'!G41+'Cust Serv'!G47+Finance!G27+'Bus Imp &amp; Tech'!G49+'Direct Services'!G77+'Leisure, Parks &amp; Comm'!G62+'Env Dev'!G55+PCC!G43</f>
        <v>-757</v>
      </c>
      <c r="D92" s="49">
        <f>'Reg&amp;Maj proj'!H46+'Hsg &amp; Prop'!H39+'City Dev'!H55+'HR &amp; Fac'!H58+'L&amp;G'!H41+'Cust Serv'!H47+Finance!H27+'Bus Imp &amp; Tech'!H49+'Direct Services'!H77+'Leisure, Parks &amp; Comm'!H62+'Env Dev'!H55+PCC!H43</f>
        <v>-159</v>
      </c>
      <c r="E92" s="49">
        <f>'Reg&amp;Maj proj'!I46+'Hsg &amp; Prop'!I39+'City Dev'!I55+'HR &amp; Fac'!I58+'L&amp;G'!I41+'Cust Serv'!I47+Finance!I27+'Bus Imp &amp; Tech'!I49+'Direct Services'!I77+'Leisure, Parks &amp; Comm'!I62+'Env Dev'!I55+PCC!I43</f>
        <v>-75</v>
      </c>
      <c r="F92" s="56">
        <f>SUM(B92:E92)</f>
        <v>-1171</v>
      </c>
      <c r="G92" s="50"/>
      <c r="H92" s="50"/>
      <c r="N92" s="32"/>
      <c r="P92" s="43"/>
      <c r="Q92" s="100" t="s">
        <v>169</v>
      </c>
      <c r="R92" s="101"/>
      <c r="S92" s="102"/>
      <c r="T92" s="37"/>
      <c r="V92" s="32"/>
    </row>
    <row r="93" spans="1:22" ht="12.75" outlineLevel="1">
      <c r="A93" s="67" t="s">
        <v>212</v>
      </c>
      <c r="B93" s="51">
        <f>'Reg&amp;Maj proj'!F47+'Hsg &amp; Prop'!F40+'City Dev'!F56+'HR &amp; Fac'!F59+'L&amp;G'!F42+'Cust Serv'!F48+Finance!F28+'Bus Imp &amp; Tech'!F50+'Direct Services'!F78+'Leisure, Parks &amp; Comm'!F63+'Env Dev'!F56+PCC!F44</f>
        <v>-460</v>
      </c>
      <c r="C93" s="51">
        <f>'Reg&amp;Maj proj'!G47+'Hsg &amp; Prop'!G40+'City Dev'!G56+'HR &amp; Fac'!G59+'L&amp;G'!G42+'Cust Serv'!G48+Finance!G28+'Bus Imp &amp; Tech'!G50+'Direct Services'!G78+'Leisure, Parks &amp; Comm'!G63+'Env Dev'!G56+PCC!G44</f>
        <v>-552</v>
      </c>
      <c r="D93" s="51">
        <f>'Reg&amp;Maj proj'!H47+'Hsg &amp; Prop'!H40+'City Dev'!H56+'HR &amp; Fac'!H59+'L&amp;G'!H42+'Cust Serv'!H48+Finance!H28+'Bus Imp &amp; Tech'!H50+'Direct Services'!H78+'Leisure, Parks &amp; Comm'!H63+'Env Dev'!H56+PCC!H44</f>
        <v>-143</v>
      </c>
      <c r="E93" s="51">
        <f>'Reg&amp;Maj proj'!I47+'Hsg &amp; Prop'!I40+'City Dev'!I56+'HR &amp; Fac'!I59+'L&amp;G'!I42+'Cust Serv'!I48+Finance!I28+'Bus Imp &amp; Tech'!I50+'Direct Services'!I78+'Leisure, Parks &amp; Comm'!I63+'Env Dev'!I56+PCC!I44</f>
        <v>-130</v>
      </c>
      <c r="F93" s="56">
        <f>SUM(B93:E93)</f>
        <v>-1285</v>
      </c>
      <c r="G93" s="50"/>
      <c r="H93" s="50"/>
      <c r="N93" s="32"/>
      <c r="P93" s="43"/>
      <c r="Q93" s="103" t="s">
        <v>170</v>
      </c>
      <c r="R93" s="104">
        <f>E20+E37+E54+E71-F94</f>
        <v>0</v>
      </c>
      <c r="S93" s="102"/>
      <c r="T93" s="37"/>
      <c r="V93" s="32"/>
    </row>
    <row r="94" spans="1:21" s="33" customFormat="1" ht="12.75" outlineLevel="1">
      <c r="A94" s="71" t="s">
        <v>15</v>
      </c>
      <c r="B94" s="52">
        <f>SUM(B91:B93)</f>
        <v>-704</v>
      </c>
      <c r="C94" s="52">
        <f>SUM(C91:C93)</f>
        <v>-1689</v>
      </c>
      <c r="D94" s="52">
        <f>SUM(D91:D93)</f>
        <v>-482</v>
      </c>
      <c r="E94" s="52">
        <f>SUM(E91:E93)</f>
        <v>-810</v>
      </c>
      <c r="F94" s="52">
        <f>SUM(B94:E94)</f>
        <v>-3685</v>
      </c>
      <c r="G94" s="59"/>
      <c r="H94" s="59"/>
      <c r="I94" s="68"/>
      <c r="J94" s="68"/>
      <c r="K94" s="68"/>
      <c r="L94" s="68"/>
      <c r="M94" s="68"/>
      <c r="P94" s="68"/>
      <c r="Q94" s="102"/>
      <c r="R94" s="102"/>
      <c r="S94" s="102"/>
      <c r="T94" s="95"/>
      <c r="U94" s="95"/>
    </row>
    <row r="95" spans="1:22" ht="12.75" outlineLevel="1">
      <c r="A95" s="33" t="s">
        <v>130</v>
      </c>
      <c r="B95" s="85"/>
      <c r="C95" s="85"/>
      <c r="D95" s="85"/>
      <c r="E95" s="85"/>
      <c r="F95" s="85"/>
      <c r="G95" s="85"/>
      <c r="H95" s="85"/>
      <c r="N95" s="32"/>
      <c r="P95" s="43"/>
      <c r="Q95" s="37"/>
      <c r="S95" s="91"/>
      <c r="T95" s="37"/>
      <c r="V95" s="32"/>
    </row>
    <row r="96" spans="1:22" ht="12.75" outlineLevel="1">
      <c r="A96" s="284" t="s">
        <v>308</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165</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166</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161</v>
      </c>
      <c r="B101" s="57" t="s">
        <v>34</v>
      </c>
      <c r="C101" s="57" t="s">
        <v>31</v>
      </c>
      <c r="D101" s="57" t="s">
        <v>32</v>
      </c>
      <c r="E101" s="57" t="s">
        <v>146</v>
      </c>
      <c r="F101" s="116" t="s">
        <v>15</v>
      </c>
      <c r="G101" s="118"/>
      <c r="H101" s="118"/>
      <c r="N101" s="32"/>
      <c r="P101" s="43"/>
      <c r="Q101" s="37"/>
      <c r="S101" s="91"/>
      <c r="T101" s="37"/>
      <c r="V101" s="32"/>
    </row>
    <row r="102" spans="1:22" ht="12.75" outlineLevel="1">
      <c r="A102" s="67" t="s">
        <v>175</v>
      </c>
      <c r="B102" s="70">
        <f>'Reg&amp;Maj proj'!F51+'Hsg &amp; Prop'!F44+'City Dev'!F60+'HR &amp; Fac'!F63+'L&amp;G'!F46+'Cust Serv'!F52+Finance!F32+'Bus Imp &amp; Tech'!F54+'Direct Services'!F82+'Leisure, Parks &amp; Comm'!F67+'Env Dev'!F60+PCC!F48</f>
        <v>-173</v>
      </c>
      <c r="C102" s="70">
        <f>'Reg&amp;Maj proj'!G51+'Hsg &amp; Prop'!G44+'City Dev'!G60+'HR &amp; Fac'!G63+'L&amp;G'!G46+'Cust Serv'!G52+Finance!G32+'Bus Imp &amp; Tech'!G54+'Direct Services'!G82+'Leisure, Parks &amp; Comm'!G67+'Env Dev'!G60+PCC!G48</f>
        <v>-147</v>
      </c>
      <c r="D102" s="70">
        <f>'Reg&amp;Maj proj'!H51+'Hsg &amp; Prop'!H44+'City Dev'!H60+'HR &amp; Fac'!H63+'L&amp;G'!H46+'Cust Serv'!H52+Finance!H32+'Bus Imp &amp; Tech'!H54+'Direct Services'!H82+'Leisure, Parks &amp; Comm'!H67+'Env Dev'!H60+PCC!H48</f>
        <v>-108</v>
      </c>
      <c r="E102" s="70">
        <f>'Reg&amp;Maj proj'!I51+'Hsg &amp; Prop'!I44+'City Dev'!I60+'HR &amp; Fac'!I63+'L&amp;G'!I46+'Cust Serv'!I52+Finance!I32+'Bus Imp &amp; Tech'!I54+'Direct Services'!I82+'Leisure, Parks &amp; Comm'!I67+'Env Dev'!I60+PCC!I48</f>
        <v>-200</v>
      </c>
      <c r="F102" s="87">
        <f>SUM(B102:E102)</f>
        <v>-628</v>
      </c>
      <c r="G102" s="50"/>
      <c r="H102" s="50"/>
      <c r="N102" s="32"/>
      <c r="P102" s="43"/>
      <c r="Q102" s="37"/>
      <c r="S102" s="91"/>
      <c r="T102" s="37"/>
      <c r="V102" s="32"/>
    </row>
    <row r="103" spans="1:22" ht="12.75" outlineLevel="1">
      <c r="A103" s="67" t="s">
        <v>211</v>
      </c>
      <c r="B103" s="49">
        <f>'Reg&amp;Maj proj'!F52+'Hsg &amp; Prop'!F45+'City Dev'!F61+'HR &amp; Fac'!F64+'L&amp;G'!F47+'Cust Serv'!F53+Finance!F33+'Bus Imp &amp; Tech'!F55+'Direct Services'!F83+'Leisure, Parks &amp; Comm'!F68+'Env Dev'!F61+PCC!F49</f>
        <v>-351</v>
      </c>
      <c r="C103" s="49">
        <f>'Reg&amp;Maj proj'!G52+'Hsg &amp; Prop'!G45+'City Dev'!G61+'HR &amp; Fac'!G64+'L&amp;G'!G47+'Cust Serv'!G53+Finance!G33+'Bus Imp &amp; Tech'!G55+'Direct Services'!G83+'Leisure, Parks &amp; Comm'!G68+'Env Dev'!G61+PCC!G49</f>
        <v>-310</v>
      </c>
      <c r="D103" s="49">
        <f>'Reg&amp;Maj proj'!H52+'Hsg &amp; Prop'!H45+'City Dev'!H61+'HR &amp; Fac'!H64+'L&amp;G'!H47+'Cust Serv'!H53+Finance!H33+'Bus Imp &amp; Tech'!H55+'Direct Services'!H83+'Leisure, Parks &amp; Comm'!H68+'Env Dev'!H61+PCC!H49</f>
        <v>-298</v>
      </c>
      <c r="E103" s="49">
        <f>'Reg&amp;Maj proj'!I52+'Hsg &amp; Prop'!I45+'City Dev'!I61+'HR &amp; Fac'!I64+'L&amp;G'!I47+'Cust Serv'!I53+Finance!I33+'Bus Imp &amp; Tech'!I55+'Direct Services'!I83+'Leisure, Parks &amp; Comm'!I68+'Env Dev'!I61+PCC!I49</f>
        <v>0</v>
      </c>
      <c r="F103" s="56">
        <f>SUM(B103:E103)</f>
        <v>-959</v>
      </c>
      <c r="G103" s="50"/>
      <c r="H103" s="50"/>
      <c r="N103" s="32"/>
      <c r="P103" s="43"/>
      <c r="Q103" s="100" t="s">
        <v>169</v>
      </c>
      <c r="R103" s="101"/>
      <c r="S103" s="102"/>
      <c r="T103" s="37"/>
      <c r="V103" s="32"/>
    </row>
    <row r="104" spans="1:22" ht="12.75" outlineLevel="1">
      <c r="A104" s="67" t="s">
        <v>212</v>
      </c>
      <c r="B104" s="51">
        <f>'Reg&amp;Maj proj'!F53+'Hsg &amp; Prop'!F46+'City Dev'!F62+'HR &amp; Fac'!F65+'L&amp;G'!F48+'Cust Serv'!F54+Finance!F34+'Bus Imp &amp; Tech'!F56+'Direct Services'!F84+'Leisure, Parks &amp; Comm'!F69+'Env Dev'!F62+PCC!F50</f>
        <v>-668</v>
      </c>
      <c r="C104" s="51">
        <f>'Reg&amp;Maj proj'!G53+'Hsg &amp; Prop'!G46+'City Dev'!G62+'HR &amp; Fac'!G65+'L&amp;G'!G48+'Cust Serv'!G54+Finance!G34+'Bus Imp &amp; Tech'!G56+'Direct Services'!G84+'Leisure, Parks &amp; Comm'!G69+'Env Dev'!G62+PCC!G50</f>
        <v>63</v>
      </c>
      <c r="D104" s="51">
        <f>'Reg&amp;Maj proj'!H53+'Hsg &amp; Prop'!H46+'City Dev'!H62+'HR &amp; Fac'!H65+'L&amp;G'!H48+'Cust Serv'!H54+Finance!H34+'Bus Imp &amp; Tech'!H56+'Direct Services'!H84+'Leisure, Parks &amp; Comm'!H69+'Env Dev'!H62+PCC!H50</f>
        <v>-142</v>
      </c>
      <c r="E104" s="51">
        <f>'Reg&amp;Maj proj'!I53+'Hsg &amp; Prop'!I46+'City Dev'!I62+'HR &amp; Fac'!I65+'L&amp;G'!I48+'Cust Serv'!I54+Finance!I34+'Bus Imp &amp; Tech'!I56+'Direct Services'!I84+'Leisure, Parks &amp; Comm'!I69+'Env Dev'!I62+PCC!I50</f>
        <v>-16</v>
      </c>
      <c r="F104" s="56">
        <f>SUM(B104:E104)</f>
        <v>-763</v>
      </c>
      <c r="G104" s="50"/>
      <c r="H104" s="50"/>
      <c r="N104" s="32"/>
      <c r="P104" s="43"/>
      <c r="Q104" s="103" t="s">
        <v>170</v>
      </c>
      <c r="R104" s="104">
        <f>I20+I37+I54+I71-F105</f>
        <v>0</v>
      </c>
      <c r="S104" s="102"/>
      <c r="T104" s="37">
        <f>'Reg&amp;Maj proj'!F9+'Reg&amp;Maj proj'!G9+'Reg&amp;Maj proj'!H9+'Reg&amp;Maj proj'!I9</f>
        <v>-461</v>
      </c>
      <c r="V104" s="32"/>
    </row>
    <row r="105" spans="1:21" s="33" customFormat="1" ht="12.75" outlineLevel="1">
      <c r="A105" s="71" t="s">
        <v>15</v>
      </c>
      <c r="B105" s="52">
        <f>SUM(B102:B104)</f>
        <v>-1192</v>
      </c>
      <c r="C105" s="52">
        <f>SUM(C102:C104)</f>
        <v>-394</v>
      </c>
      <c r="D105" s="52">
        <f>SUM(D102:D104)</f>
        <v>-548</v>
      </c>
      <c r="E105" s="52">
        <f>SUM(E102:E104)</f>
        <v>-216</v>
      </c>
      <c r="F105" s="65">
        <f>SUM(B105:E105)</f>
        <v>-2350</v>
      </c>
      <c r="G105" s="59"/>
      <c r="H105" s="59"/>
      <c r="I105" s="68"/>
      <c r="J105" s="68"/>
      <c r="K105" s="68"/>
      <c r="L105" s="68"/>
      <c r="M105" s="68"/>
      <c r="P105" s="68"/>
      <c r="Q105" s="102"/>
      <c r="R105" s="102"/>
      <c r="S105" s="102"/>
      <c r="T105" s="95"/>
      <c r="U105" s="95"/>
    </row>
    <row r="106" spans="1:22" ht="12.75" outlineLevel="1">
      <c r="A106" s="33" t="s">
        <v>130</v>
      </c>
      <c r="B106" s="85"/>
      <c r="C106" s="85"/>
      <c r="D106" s="85"/>
      <c r="E106" s="85"/>
      <c r="F106" s="85"/>
      <c r="G106" s="85"/>
      <c r="H106" s="85"/>
      <c r="N106" s="32"/>
      <c r="P106" s="43"/>
      <c r="Q106" s="37"/>
      <c r="S106" s="91"/>
      <c r="T106" s="37"/>
      <c r="V106" s="32"/>
    </row>
    <row r="107" spans="1:22" ht="12.75" outlineLevel="1">
      <c r="A107" s="284" t="s">
        <v>308</v>
      </c>
      <c r="B107" s="75">
        <f aca="true" t="shared" si="24" ref="B107:E108">-B102*0.4</f>
        <v>69.2</v>
      </c>
      <c r="C107" s="75">
        <f t="shared" si="24"/>
        <v>58.800000000000004</v>
      </c>
      <c r="D107" s="75">
        <f t="shared" si="24"/>
        <v>43.2</v>
      </c>
      <c r="E107" s="75">
        <f t="shared" si="24"/>
        <v>80</v>
      </c>
      <c r="F107" s="75">
        <f>SUM(B107:E107)</f>
        <v>251.2</v>
      </c>
      <c r="G107" s="74"/>
      <c r="H107" s="74"/>
      <c r="N107" s="32"/>
      <c r="P107" s="43"/>
      <c r="Q107" s="37"/>
      <c r="S107" s="91"/>
      <c r="T107" s="37"/>
      <c r="V107" s="32"/>
    </row>
    <row r="108" spans="1:22" ht="12.75" outlineLevel="1">
      <c r="A108" s="67" t="s">
        <v>165</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166</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209.60000000000002</v>
      </c>
      <c r="C110" s="78">
        <f>SUM(C107:C109)</f>
        <v>182.8</v>
      </c>
      <c r="D110" s="77">
        <f>SUM(D107:D109)</f>
        <v>162.4</v>
      </c>
      <c r="E110" s="77">
        <f>SUM(E107:E109)</f>
        <v>80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162</v>
      </c>
      <c r="B112" s="57" t="s">
        <v>34</v>
      </c>
      <c r="C112" s="57" t="s">
        <v>31</v>
      </c>
      <c r="D112" s="57" t="s">
        <v>32</v>
      </c>
      <c r="E112" s="57" t="s">
        <v>146</v>
      </c>
      <c r="F112" s="57" t="s">
        <v>15</v>
      </c>
      <c r="G112" s="118"/>
      <c r="H112" s="118"/>
      <c r="N112" s="32"/>
      <c r="P112" s="43"/>
      <c r="Q112" s="37"/>
      <c r="S112" s="91"/>
      <c r="T112" s="37"/>
      <c r="V112" s="32"/>
    </row>
    <row r="113" spans="1:22" ht="12.75" outlineLevel="1">
      <c r="A113" s="67" t="s">
        <v>175</v>
      </c>
      <c r="B113" s="70">
        <f>'Reg&amp;Maj proj'!F57+'Hsg &amp; Prop'!F50+'City Dev'!F66+'HR &amp; Fac'!F69+'L&amp;G'!F52+'Cust Serv'!F58+Finance!F38+'Bus Imp &amp; Tech'!F60+'Direct Services'!F88+'Leisure, Parks &amp; Comm'!F73+'Env Dev'!F66+PCC!F54</f>
        <v>0</v>
      </c>
      <c r="C113" s="70">
        <f>'Reg&amp;Maj proj'!G57+'Hsg &amp; Prop'!G50+'City Dev'!G66+'HR &amp; Fac'!G69+'L&amp;G'!G52+'Cust Serv'!G58+Finance!G38+'Bus Imp &amp; Tech'!G60+'Direct Services'!G88+'Leisure, Parks &amp; Comm'!G73+'Env Dev'!G66+PCC!G54</f>
        <v>-75</v>
      </c>
      <c r="D113" s="70">
        <f>'Reg&amp;Maj proj'!H57+'Hsg &amp; Prop'!H50+'City Dev'!H66+'HR &amp; Fac'!H69+'L&amp;G'!H52+'Cust Serv'!H58+Finance!H38+'Bus Imp &amp; Tech'!H60+'Direct Services'!H88+'Leisure, Parks &amp; Comm'!H73+'Env Dev'!H66+PCC!H54</f>
        <v>0</v>
      </c>
      <c r="E113" s="70">
        <f>'Reg&amp;Maj proj'!I57+'Hsg &amp; Prop'!I50+'City Dev'!I66+'HR &amp; Fac'!I69+'L&amp;G'!I52+'Cust Serv'!I58+Finance!I38+'Bus Imp &amp; Tech'!I60+'Direct Services'!I88+'Leisure, Parks &amp; Comm'!I73+'Env Dev'!I66+PCC!I54</f>
        <v>0</v>
      </c>
      <c r="F113" s="87">
        <f>SUM(B113:E113)</f>
        <v>-75</v>
      </c>
      <c r="G113" s="50"/>
      <c r="H113" s="50"/>
      <c r="N113" s="32"/>
      <c r="P113" s="43"/>
      <c r="Q113" s="37"/>
      <c r="S113" s="91"/>
      <c r="T113" s="37"/>
      <c r="V113" s="32"/>
    </row>
    <row r="114" spans="1:22" ht="12.75" outlineLevel="1">
      <c r="A114" s="67" t="s">
        <v>211</v>
      </c>
      <c r="B114" s="49">
        <f>'Reg&amp;Maj proj'!F58+'Hsg &amp; Prop'!F51+'City Dev'!F67+'HR &amp; Fac'!F70+'L&amp;G'!F53+'Cust Serv'!F59+Finance!F39+'Bus Imp &amp; Tech'!F61+'Direct Services'!F89+'Leisure, Parks &amp; Comm'!F74+'Env Dev'!F67+PCC!F55</f>
        <v>-30</v>
      </c>
      <c r="C114" s="49">
        <f>'Reg&amp;Maj proj'!G58+'Hsg &amp; Prop'!G51+'City Dev'!G67+'HR &amp; Fac'!G70+'L&amp;G'!G53+'Cust Serv'!G59+Finance!G39+'Bus Imp &amp; Tech'!G61+'Direct Services'!G89+'Leisure, Parks &amp; Comm'!G74+'Env Dev'!G67+PCC!G55</f>
        <v>-17</v>
      </c>
      <c r="D114" s="49">
        <f>'Reg&amp;Maj proj'!H58+'Hsg &amp; Prop'!H51+'City Dev'!H67+'HR &amp; Fac'!H70+'L&amp;G'!H53+'Cust Serv'!H59+Finance!H39+'Bus Imp &amp; Tech'!H61+'Direct Services'!H89+'Leisure, Parks &amp; Comm'!H74+'Env Dev'!H67+PCC!H55</f>
        <v>0</v>
      </c>
      <c r="E114" s="49">
        <f>'Reg&amp;Maj proj'!I58+'Hsg &amp; Prop'!I51+'City Dev'!I67+'HR &amp; Fac'!I70+'L&amp;G'!I53+'Cust Serv'!I59+Finance!I39+'Bus Imp &amp; Tech'!I61+'Direct Services'!I89+'Leisure, Parks &amp; Comm'!I74+'Env Dev'!I67+PCC!I55</f>
        <v>0</v>
      </c>
      <c r="F114" s="56">
        <f>SUM(B114:E114)</f>
        <v>-47</v>
      </c>
      <c r="G114" s="50"/>
      <c r="H114" s="50"/>
      <c r="N114" s="32"/>
      <c r="P114" s="43"/>
      <c r="Q114" s="100" t="s">
        <v>169</v>
      </c>
      <c r="R114" s="101"/>
      <c r="S114" s="102"/>
      <c r="T114" s="37"/>
      <c r="V114" s="32"/>
    </row>
    <row r="115" spans="1:22" ht="12.75" outlineLevel="1">
      <c r="A115" s="67" t="s">
        <v>212</v>
      </c>
      <c r="B115" s="51">
        <f>'Reg&amp;Maj proj'!F59+'Hsg &amp; Prop'!F52+'City Dev'!F68+'HR &amp; Fac'!F71+'L&amp;G'!F54+'Cust Serv'!F60+Finance!F40+'Bus Imp &amp; Tech'!F62+'Direct Services'!F90+'Leisure, Parks &amp; Comm'!F75+'Env Dev'!F68+PCC!F56</f>
        <v>-194</v>
      </c>
      <c r="C115" s="51">
        <f>'Reg&amp;Maj proj'!G59+'Hsg &amp; Prop'!G52+'City Dev'!G68+'HR &amp; Fac'!G71+'L&amp;G'!G54+'Cust Serv'!G60+Finance!G40+'Bus Imp &amp; Tech'!G62+'Direct Services'!G90+'Leisure, Parks &amp; Comm'!G75+'Env Dev'!G68+PCC!G56</f>
        <v>-58</v>
      </c>
      <c r="D115" s="51">
        <f>'Reg&amp;Maj proj'!H59+'Hsg &amp; Prop'!H52+'City Dev'!H68+'HR &amp; Fac'!H71+'L&amp;G'!H54+'Cust Serv'!H60+Finance!H40+'Bus Imp &amp; Tech'!H62+'Direct Services'!H90+'Leisure, Parks &amp; Comm'!H75+'Env Dev'!H68+PCC!H56</f>
        <v>-10</v>
      </c>
      <c r="E115" s="51">
        <f>'Reg&amp;Maj proj'!I59+'Hsg &amp; Prop'!I52+'City Dev'!I68+'HR &amp; Fac'!I71+'L&amp;G'!I54+'Cust Serv'!I60+Finance!I40+'Bus Imp &amp; Tech'!I62+'Direct Services'!I90+'Leisure, Parks &amp; Comm'!I75+'Env Dev'!I68+PCC!I56</f>
        <v>-9</v>
      </c>
      <c r="F115" s="56">
        <f>SUM(B115:E115)</f>
        <v>-271</v>
      </c>
      <c r="G115" s="50"/>
      <c r="H115" s="50"/>
      <c r="N115" s="32"/>
      <c r="P115" s="43"/>
      <c r="Q115" s="103" t="s">
        <v>170</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130</v>
      </c>
      <c r="B117" s="85"/>
      <c r="C117" s="85"/>
      <c r="D117" s="85"/>
      <c r="E117" s="85"/>
      <c r="F117" s="85"/>
      <c r="G117" s="85"/>
      <c r="H117" s="85"/>
      <c r="N117" s="32"/>
      <c r="P117" s="43"/>
      <c r="Q117" s="37"/>
      <c r="S117" s="91"/>
      <c r="T117" s="37"/>
      <c r="V117" s="32"/>
    </row>
    <row r="118" spans="1:22" ht="12.75" outlineLevel="1">
      <c r="A118" s="284" t="s">
        <v>308</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165</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166</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163</v>
      </c>
      <c r="B123" s="77">
        <f>B99+B110+B121</f>
        <v>319.20000000000005</v>
      </c>
      <c r="C123" s="77">
        <f>C99+C110+C121</f>
        <v>674.4</v>
      </c>
      <c r="D123" s="77">
        <f>D99+D110+D121</f>
        <v>298</v>
      </c>
      <c r="E123" s="77">
        <f>E99+E110+E121</f>
        <v>352</v>
      </c>
      <c r="F123" s="77">
        <f>SUM(B123:E123)</f>
        <v>1643.6</v>
      </c>
      <c r="G123" s="117"/>
      <c r="H123" s="117"/>
      <c r="N123" s="32"/>
      <c r="P123" s="43"/>
      <c r="Q123" s="37"/>
      <c r="S123" s="91"/>
      <c r="T123" s="37"/>
      <c r="V123" s="32"/>
    </row>
  </sheetData>
  <sheetProtection/>
  <mergeCells count="32">
    <mergeCell ref="I40:J40"/>
    <mergeCell ref="I57:J57"/>
    <mergeCell ref="I23:J23"/>
    <mergeCell ref="M57:N57"/>
    <mergeCell ref="M6:N6"/>
    <mergeCell ref="M23:N23"/>
    <mergeCell ref="I6:J6"/>
    <mergeCell ref="M74:N74"/>
    <mergeCell ref="K40:L40"/>
    <mergeCell ref="K57:L57"/>
    <mergeCell ref="K6:L6"/>
    <mergeCell ref="K23:L23"/>
    <mergeCell ref="M40:N40"/>
    <mergeCell ref="K74:L74"/>
    <mergeCell ref="C40:D40"/>
    <mergeCell ref="C57:D57"/>
    <mergeCell ref="A1:P1"/>
    <mergeCell ref="A2:P2"/>
    <mergeCell ref="C74:D74"/>
    <mergeCell ref="C6:D6"/>
    <mergeCell ref="C23:D23"/>
    <mergeCell ref="E40:F40"/>
    <mergeCell ref="E6:F6"/>
    <mergeCell ref="I74:J74"/>
    <mergeCell ref="E74:F74"/>
    <mergeCell ref="G6:H6"/>
    <mergeCell ref="E23:F23"/>
    <mergeCell ref="G23:H23"/>
    <mergeCell ref="G40:H40"/>
    <mergeCell ref="E57:F57"/>
    <mergeCell ref="G74:H74"/>
    <mergeCell ref="G57:H57"/>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tabSelected="1" zoomScalePageLayoutView="0" workbookViewId="0" topLeftCell="A1">
      <pane ySplit="2" topLeftCell="A3" activePane="bottomLeft" state="frozen"/>
      <selection pane="topLeft" activeCell="S39" sqref="S39"/>
      <selection pane="bottomLeft" activeCell="S39" sqref="S39"/>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6" t="s">
        <v>172</v>
      </c>
      <c r="C1" s="296"/>
      <c r="D1" s="296"/>
      <c r="E1" s="296"/>
      <c r="F1" s="296"/>
      <c r="G1" s="296"/>
      <c r="H1" s="296"/>
      <c r="I1" s="296"/>
      <c r="J1" s="39"/>
      <c r="L1" s="89"/>
      <c r="M1" s="89"/>
      <c r="N1" s="89"/>
      <c r="O1" s="89"/>
      <c r="P1" s="89"/>
      <c r="Q1" s="89"/>
    </row>
    <row r="2" spans="1:17" s="178" customFormat="1" ht="18" customHeight="1">
      <c r="A2" s="207"/>
      <c r="C2" s="2" t="s">
        <v>13</v>
      </c>
      <c r="D2" s="7"/>
      <c r="E2" s="9"/>
      <c r="F2" s="13" t="s">
        <v>34</v>
      </c>
      <c r="G2" s="13" t="s">
        <v>31</v>
      </c>
      <c r="H2" s="13" t="s">
        <v>32</v>
      </c>
      <c r="I2" s="13" t="s">
        <v>146</v>
      </c>
      <c r="J2" s="13" t="s">
        <v>146</v>
      </c>
      <c r="L2" s="294" t="s">
        <v>111</v>
      </c>
      <c r="M2" s="294"/>
      <c r="N2" s="294"/>
      <c r="O2" s="294"/>
      <c r="P2" s="294"/>
      <c r="Q2" s="294"/>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146</v>
      </c>
      <c r="P3" s="90" t="s">
        <v>146</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8" t="s">
        <v>16</v>
      </c>
      <c r="C7" s="298"/>
      <c r="D7" s="20"/>
      <c r="E7" s="244"/>
      <c r="F7" s="30"/>
      <c r="G7" s="30"/>
      <c r="H7" s="30"/>
      <c r="I7" s="30"/>
      <c r="J7" s="30"/>
      <c r="L7" s="269"/>
      <c r="M7" s="269"/>
      <c r="N7" s="269"/>
      <c r="O7" s="269"/>
      <c r="P7" s="269"/>
      <c r="Q7" s="269"/>
    </row>
    <row r="8" spans="1:17" s="178" customFormat="1" ht="25.5">
      <c r="A8" s="156">
        <v>1</v>
      </c>
      <c r="B8" s="138" t="s">
        <v>37</v>
      </c>
      <c r="C8" s="196" t="s">
        <v>275</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276</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310</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181</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121</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5" t="s">
        <v>20</v>
      </c>
      <c r="C15" s="295"/>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5" t="s">
        <v>21</v>
      </c>
      <c r="C17" s="295"/>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135</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5" t="s">
        <v>22</v>
      </c>
      <c r="C21" s="295"/>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136</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303</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304</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5" t="s">
        <v>137</v>
      </c>
      <c r="C28" s="295"/>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5" t="s">
        <v>173</v>
      </c>
      <c r="C30" s="295"/>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5" t="s">
        <v>2</v>
      </c>
      <c r="C32" s="295"/>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255</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183</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186</v>
      </c>
      <c r="D41" s="174"/>
      <c r="E41" s="84" t="s">
        <v>167</v>
      </c>
      <c r="F41" s="83" t="s">
        <v>34</v>
      </c>
      <c r="G41" s="81" t="s">
        <v>31</v>
      </c>
      <c r="H41" s="83" t="s">
        <v>32</v>
      </c>
      <c r="I41" s="81" t="s">
        <v>146</v>
      </c>
      <c r="J41" s="83" t="s">
        <v>146</v>
      </c>
      <c r="K41" s="174"/>
      <c r="L41" s="48" t="s">
        <v>168</v>
      </c>
      <c r="M41" s="258"/>
      <c r="N41" s="258"/>
      <c r="O41" s="258"/>
      <c r="P41" s="258"/>
      <c r="Q41" s="258"/>
    </row>
    <row r="42" spans="1:17" s="178" customFormat="1" ht="12.75">
      <c r="A42" s="12"/>
      <c r="C42" s="13"/>
      <c r="D42" s="174"/>
      <c r="E42" s="222" t="s">
        <v>175</v>
      </c>
      <c r="F42" s="223">
        <f>0</f>
        <v>0</v>
      </c>
      <c r="G42" s="223"/>
      <c r="H42" s="223"/>
      <c r="I42" s="223"/>
      <c r="J42" s="223"/>
      <c r="K42" s="224"/>
      <c r="L42" s="80">
        <f>SUM(F42:I42)</f>
        <v>0</v>
      </c>
      <c r="M42" s="258"/>
      <c r="N42" s="258"/>
      <c r="O42" s="258"/>
      <c r="P42" s="258"/>
      <c r="Q42" s="258"/>
    </row>
    <row r="43" spans="1:17" s="178" customFormat="1" ht="12.75">
      <c r="A43" s="12"/>
      <c r="C43" s="13"/>
      <c r="D43" s="174"/>
      <c r="E43" s="222" t="s">
        <v>211</v>
      </c>
      <c r="F43" s="223"/>
      <c r="G43" s="223"/>
      <c r="H43" s="223"/>
      <c r="I43" s="223"/>
      <c r="J43" s="223"/>
      <c r="K43" s="224"/>
      <c r="L43" s="80">
        <f>SUM(F43:I43)</f>
        <v>0</v>
      </c>
      <c r="M43" s="258"/>
      <c r="N43" s="258"/>
      <c r="O43" s="258"/>
      <c r="P43" s="258"/>
      <c r="Q43" s="258"/>
    </row>
    <row r="44" spans="1:17" s="178" customFormat="1" ht="12.75">
      <c r="A44" s="12"/>
      <c r="C44" s="13"/>
      <c r="D44" s="174"/>
      <c r="E44" s="222" t="s">
        <v>212</v>
      </c>
      <c r="F44" s="223"/>
      <c r="G44" s="223"/>
      <c r="H44" s="223"/>
      <c r="I44" s="223"/>
      <c r="J44" s="223"/>
      <c r="K44" s="224"/>
      <c r="L44" s="80">
        <f>SUM(F44:I44)</f>
        <v>0</v>
      </c>
      <c r="M44" s="258"/>
      <c r="N44" s="258"/>
      <c r="O44" s="258"/>
      <c r="P44" s="258"/>
      <c r="Q44" s="258"/>
    </row>
    <row r="45" spans="1:17" s="178" customFormat="1" ht="12.75">
      <c r="A45" s="12"/>
      <c r="C45" s="13"/>
      <c r="D45" s="174"/>
      <c r="E45" s="48" t="s">
        <v>168</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194</v>
      </c>
      <c r="D47" s="174"/>
      <c r="E47" s="84" t="s">
        <v>167</v>
      </c>
      <c r="F47" s="83" t="s">
        <v>34</v>
      </c>
      <c r="G47" s="81" t="s">
        <v>31</v>
      </c>
      <c r="H47" s="83" t="s">
        <v>32</v>
      </c>
      <c r="I47" s="81" t="s">
        <v>146</v>
      </c>
      <c r="J47" s="83" t="s">
        <v>146</v>
      </c>
      <c r="K47" s="174"/>
      <c r="L47" s="48" t="s">
        <v>168</v>
      </c>
      <c r="M47" s="258"/>
      <c r="N47" s="258"/>
      <c r="O47" s="258"/>
      <c r="P47" s="258"/>
      <c r="Q47" s="258"/>
    </row>
    <row r="48" spans="1:17" s="178" customFormat="1" ht="12.75">
      <c r="A48" s="12"/>
      <c r="C48" s="13"/>
      <c r="D48" s="174"/>
      <c r="E48" s="222" t="s">
        <v>175</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211</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212</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168</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167</v>
      </c>
      <c r="F53" s="83" t="s">
        <v>34</v>
      </c>
      <c r="G53" s="81" t="s">
        <v>31</v>
      </c>
      <c r="H53" s="83" t="s">
        <v>32</v>
      </c>
      <c r="I53" s="81" t="s">
        <v>146</v>
      </c>
      <c r="J53" s="83" t="s">
        <v>146</v>
      </c>
      <c r="K53" s="174"/>
      <c r="L53" s="48" t="s">
        <v>168</v>
      </c>
      <c r="M53" s="258"/>
      <c r="N53" s="258"/>
      <c r="O53" s="258"/>
      <c r="P53" s="258"/>
      <c r="Q53" s="258"/>
    </row>
    <row r="54" spans="1:17" s="178" customFormat="1" ht="12.75">
      <c r="A54" s="12"/>
      <c r="D54" s="174"/>
      <c r="E54" s="222" t="s">
        <v>175</v>
      </c>
      <c r="F54" s="223"/>
      <c r="G54" s="223"/>
      <c r="H54" s="223"/>
      <c r="I54" s="223"/>
      <c r="J54" s="223"/>
      <c r="K54" s="224"/>
      <c r="L54" s="80">
        <f>SUM(F54:I54)</f>
        <v>0</v>
      </c>
      <c r="M54" s="258"/>
      <c r="N54" s="258"/>
      <c r="O54" s="258"/>
      <c r="P54" s="258"/>
      <c r="Q54" s="258"/>
    </row>
    <row r="55" spans="1:17" s="178" customFormat="1" ht="12.75">
      <c r="A55" s="12"/>
      <c r="D55" s="174"/>
      <c r="E55" s="222" t="s">
        <v>211</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212</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168</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39" sqref="S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7" t="s">
        <v>126</v>
      </c>
      <c r="B1" s="287"/>
      <c r="C1" s="287"/>
      <c r="D1" s="287"/>
      <c r="E1" s="287"/>
      <c r="F1" s="287"/>
      <c r="G1" s="287"/>
      <c r="H1" s="287"/>
      <c r="I1" s="287"/>
      <c r="J1" s="287"/>
      <c r="K1" s="287"/>
      <c r="L1" s="287"/>
      <c r="M1" s="287"/>
      <c r="N1" s="287"/>
    </row>
    <row r="2" spans="1:14" ht="12.75">
      <c r="A2" s="293"/>
      <c r="B2" s="287"/>
      <c r="C2" s="287"/>
      <c r="D2" s="287"/>
      <c r="E2" s="287"/>
      <c r="F2" s="287"/>
      <c r="G2" s="287"/>
      <c r="H2" s="287"/>
      <c r="I2" s="287"/>
      <c r="J2" s="287"/>
      <c r="K2" s="287"/>
      <c r="L2" s="287"/>
      <c r="M2" s="287"/>
      <c r="N2" s="287"/>
    </row>
    <row r="3" spans="1:14" ht="12.75">
      <c r="A3" s="287"/>
      <c r="B3" s="287"/>
      <c r="C3" s="287"/>
      <c r="D3" s="287"/>
      <c r="E3" s="287"/>
      <c r="F3" s="287"/>
      <c r="G3" s="287"/>
      <c r="H3" s="287"/>
      <c r="I3" s="287"/>
      <c r="J3" s="287"/>
      <c r="K3" s="287"/>
      <c r="L3" s="287"/>
      <c r="M3" s="287"/>
      <c r="N3" s="287"/>
    </row>
    <row r="4" spans="1:14" ht="409.5" customHeight="1">
      <c r="A4" s="287"/>
      <c r="B4" s="287"/>
      <c r="C4" s="287"/>
      <c r="D4" s="287"/>
      <c r="E4" s="287"/>
      <c r="F4" s="287"/>
      <c r="G4" s="287"/>
      <c r="H4" s="287"/>
      <c r="I4" s="287"/>
      <c r="J4" s="287"/>
      <c r="K4" s="287"/>
      <c r="L4" s="287"/>
      <c r="M4" s="287"/>
      <c r="N4" s="287"/>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tabSelected="1" zoomScalePageLayoutView="0" workbookViewId="0" topLeftCell="B31">
      <selection activeCell="S39" sqref="S3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91" t="s">
        <v>257</v>
      </c>
      <c r="B1" s="291"/>
      <c r="C1" s="291"/>
      <c r="D1" s="291"/>
      <c r="E1" s="291"/>
      <c r="F1" s="291"/>
      <c r="G1" s="291"/>
      <c r="H1" s="291"/>
      <c r="I1" s="291"/>
      <c r="J1" s="291"/>
      <c r="K1" s="291"/>
      <c r="L1" s="291"/>
      <c r="M1" s="291"/>
      <c r="N1" s="291"/>
      <c r="O1" s="291"/>
      <c r="P1" s="115"/>
      <c r="Q1" s="115"/>
    </row>
    <row r="2" spans="1:17" ht="15.75" customHeight="1">
      <c r="A2" s="291" t="s">
        <v>235</v>
      </c>
      <c r="B2" s="291"/>
      <c r="C2" s="291"/>
      <c r="D2" s="291"/>
      <c r="E2" s="291"/>
      <c r="F2" s="291"/>
      <c r="G2" s="291"/>
      <c r="H2" s="291"/>
      <c r="I2" s="291"/>
      <c r="J2" s="291"/>
      <c r="K2" s="291"/>
      <c r="L2" s="291"/>
      <c r="M2" s="291"/>
      <c r="N2" s="291"/>
      <c r="O2" s="291"/>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210</v>
      </c>
    </row>
    <row r="6" spans="1:17" ht="25.5">
      <c r="A6" s="45" t="s">
        <v>204</v>
      </c>
      <c r="B6" s="88" t="s">
        <v>98</v>
      </c>
      <c r="C6" s="289" t="s">
        <v>27</v>
      </c>
      <c r="D6" s="290"/>
      <c r="E6" s="292" t="s">
        <v>186</v>
      </c>
      <c r="F6" s="290"/>
      <c r="G6" s="57" t="s">
        <v>25</v>
      </c>
      <c r="H6" s="289" t="s">
        <v>194</v>
      </c>
      <c r="I6" s="290"/>
      <c r="J6" s="289" t="s">
        <v>21</v>
      </c>
      <c r="K6" s="290"/>
      <c r="L6" s="289" t="s">
        <v>136</v>
      </c>
      <c r="M6" s="290"/>
      <c r="N6" s="57" t="s">
        <v>106</v>
      </c>
      <c r="P6" s="68" t="s">
        <v>265</v>
      </c>
      <c r="Q6" s="186" t="s">
        <v>266</v>
      </c>
    </row>
    <row r="7" spans="1:17" ht="17.25" customHeight="1">
      <c r="A7" s="46"/>
      <c r="B7" s="47" t="s">
        <v>199</v>
      </c>
      <c r="C7" s="114" t="s">
        <v>199</v>
      </c>
      <c r="D7" s="57" t="s">
        <v>200</v>
      </c>
      <c r="E7" s="47" t="s">
        <v>199</v>
      </c>
      <c r="F7" s="47" t="s">
        <v>200</v>
      </c>
      <c r="G7" s="55" t="s">
        <v>199</v>
      </c>
      <c r="H7" s="47" t="s">
        <v>199</v>
      </c>
      <c r="I7" s="57" t="s">
        <v>200</v>
      </c>
      <c r="J7" s="57" t="s">
        <v>199</v>
      </c>
      <c r="K7" s="55" t="s">
        <v>200</v>
      </c>
      <c r="L7" s="47" t="s">
        <v>199</v>
      </c>
      <c r="M7" s="47" t="s">
        <v>200</v>
      </c>
      <c r="N7" s="62" t="s">
        <v>199</v>
      </c>
      <c r="P7" s="184"/>
      <c r="Q7" s="184"/>
    </row>
    <row r="8" spans="1:17" ht="12.75">
      <c r="A8" s="165" t="s">
        <v>236</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228</v>
      </c>
      <c r="B9" s="49"/>
      <c r="C9" s="50">
        <f>'Hsg &amp; Prop'!F21</f>
        <v>4</v>
      </c>
      <c r="D9" s="166"/>
      <c r="E9" s="49">
        <f>'Hsg &amp; Prop'!F16</f>
        <v>-89</v>
      </c>
      <c r="F9" s="168">
        <f>'Hsg &amp; Prop'!L16</f>
        <v>3</v>
      </c>
      <c r="G9" s="50"/>
      <c r="H9" s="49">
        <f>'Hsg &amp; Prop'!F26</f>
        <v>0</v>
      </c>
      <c r="I9" s="166"/>
      <c r="J9" s="49"/>
      <c r="K9" s="168"/>
      <c r="L9" s="49"/>
      <c r="M9" s="169"/>
      <c r="N9" s="64">
        <f>SUM(B9,C9,E9,G9,H9,J9,L9)</f>
        <v>-85</v>
      </c>
      <c r="P9" s="187">
        <f>'Hsg &amp; Prop'!F32</f>
        <v>-51</v>
      </c>
      <c r="Q9" s="187">
        <f>N9-P9</f>
        <v>-34</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170</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-167</v>
      </c>
      <c r="F11" s="167">
        <f t="shared" si="0"/>
        <v>4</v>
      </c>
      <c r="G11" s="53">
        <f t="shared" si="0"/>
        <v>2</v>
      </c>
      <c r="H11" s="52">
        <f t="shared" si="0"/>
        <v>-513</v>
      </c>
      <c r="I11" s="167">
        <f t="shared" si="0"/>
        <v>0</v>
      </c>
      <c r="J11" s="52">
        <f t="shared" si="0"/>
        <v>-13</v>
      </c>
      <c r="K11" s="170">
        <f t="shared" si="0"/>
        <v>0</v>
      </c>
      <c r="L11" s="52">
        <f t="shared" si="0"/>
        <v>350</v>
      </c>
      <c r="M11" s="171">
        <f t="shared" si="0"/>
        <v>0</v>
      </c>
      <c r="N11" s="54">
        <f>SUM(B11,C11,E11,G11,H11,J11,L11)</f>
        <v>-194</v>
      </c>
      <c r="P11" s="188">
        <f>SUM(P8:P10)</f>
        <v>-588</v>
      </c>
      <c r="Q11" s="188">
        <f>SUM(Q8:Q10)</f>
        <v>394</v>
      </c>
      <c r="S11" s="93" t="s">
        <v>171</v>
      </c>
      <c r="T11" s="94">
        <f>'Reg&amp;Maj proj'!L34+'Hsg &amp; Prop'!L28+'City Dev'!L43-D11-F11-I11-K11-M11</f>
        <v>0</v>
      </c>
      <c r="U11" s="92"/>
      <c r="V11" s="95"/>
      <c r="W11" s="95"/>
    </row>
    <row r="12" spans="16:17" ht="12.75">
      <c r="P12" s="185"/>
      <c r="Q12" s="184"/>
    </row>
    <row r="13" spans="1:17" ht="12.75">
      <c r="A13" s="33" t="s">
        <v>213</v>
      </c>
      <c r="P13" s="185"/>
      <c r="Q13" s="185"/>
    </row>
    <row r="14" spans="1:17" ht="25.5">
      <c r="A14" s="45" t="s">
        <v>204</v>
      </c>
      <c r="B14" s="57" t="s">
        <v>98</v>
      </c>
      <c r="C14" s="289" t="s">
        <v>27</v>
      </c>
      <c r="D14" s="290"/>
      <c r="E14" s="289" t="s">
        <v>186</v>
      </c>
      <c r="F14" s="290"/>
      <c r="G14" s="57" t="s">
        <v>25</v>
      </c>
      <c r="H14" s="289" t="s">
        <v>194</v>
      </c>
      <c r="I14" s="290"/>
      <c r="J14" s="289" t="s">
        <v>21</v>
      </c>
      <c r="K14" s="290"/>
      <c r="L14" s="289" t="s">
        <v>136</v>
      </c>
      <c r="M14" s="290"/>
      <c r="N14" s="57" t="s">
        <v>106</v>
      </c>
      <c r="P14" s="68" t="s">
        <v>265</v>
      </c>
      <c r="Q14" s="186" t="s">
        <v>266</v>
      </c>
    </row>
    <row r="15" spans="1:17" ht="17.25" customHeight="1">
      <c r="A15" s="46"/>
      <c r="B15" s="47" t="s">
        <v>199</v>
      </c>
      <c r="C15" s="114" t="s">
        <v>199</v>
      </c>
      <c r="D15" s="57" t="s">
        <v>200</v>
      </c>
      <c r="E15" s="47" t="s">
        <v>199</v>
      </c>
      <c r="F15" s="57" t="s">
        <v>200</v>
      </c>
      <c r="G15" s="55" t="s">
        <v>199</v>
      </c>
      <c r="H15" s="47" t="s">
        <v>199</v>
      </c>
      <c r="I15" s="47" t="s">
        <v>200</v>
      </c>
      <c r="J15" s="47" t="s">
        <v>199</v>
      </c>
      <c r="K15" s="47" t="s">
        <v>200</v>
      </c>
      <c r="L15" s="47" t="s">
        <v>199</v>
      </c>
      <c r="M15" s="47" t="s">
        <v>200</v>
      </c>
      <c r="N15" s="47" t="s">
        <v>199</v>
      </c>
      <c r="P15" s="184"/>
      <c r="Q15" s="184"/>
    </row>
    <row r="16" spans="1:18" ht="12.75">
      <c r="A16" s="165" t="s">
        <v>236</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228</v>
      </c>
      <c r="B17" s="49"/>
      <c r="C17" s="50">
        <f>'Hsg &amp; Prop'!G21</f>
        <v>3</v>
      </c>
      <c r="D17" s="166"/>
      <c r="E17" s="49">
        <f>'Hsg &amp; Prop'!G16</f>
        <v>-85</v>
      </c>
      <c r="F17" s="166"/>
      <c r="G17" s="50"/>
      <c r="H17" s="49">
        <f>'Hsg &amp; Prop'!G26</f>
        <v>-100</v>
      </c>
      <c r="I17" s="169"/>
      <c r="J17" s="49"/>
      <c r="K17" s="166"/>
      <c r="L17" s="49"/>
      <c r="M17" s="169"/>
      <c r="N17" s="64">
        <f>SUM(B17,C17,E17,G17,H17,J17,L17)</f>
        <v>-182</v>
      </c>
      <c r="P17" s="187">
        <f>'Hsg &amp; Prop'!G32</f>
        <v>-5</v>
      </c>
      <c r="Q17" s="187">
        <f>N17-P17</f>
        <v>-177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170</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-466</v>
      </c>
      <c r="P19" s="188">
        <f>SUM(P16:P18)</f>
        <v>-41</v>
      </c>
      <c r="Q19" s="188">
        <f>SUM(Q16:Q18)</f>
        <v>-425</v>
      </c>
      <c r="R19" s="37"/>
      <c r="S19" s="93" t="s">
        <v>171</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214</v>
      </c>
      <c r="P21" s="187"/>
      <c r="Q21" s="187"/>
    </row>
    <row r="22" spans="1:17" ht="25.5">
      <c r="A22" s="45" t="s">
        <v>204</v>
      </c>
      <c r="B22" s="57" t="s">
        <v>98</v>
      </c>
      <c r="C22" s="289" t="s">
        <v>27</v>
      </c>
      <c r="D22" s="290"/>
      <c r="E22" s="289" t="s">
        <v>186</v>
      </c>
      <c r="F22" s="290"/>
      <c r="G22" s="57" t="s">
        <v>25</v>
      </c>
      <c r="H22" s="289" t="s">
        <v>194</v>
      </c>
      <c r="I22" s="290"/>
      <c r="J22" s="289" t="s">
        <v>21</v>
      </c>
      <c r="K22" s="290"/>
      <c r="L22" s="289" t="s">
        <v>136</v>
      </c>
      <c r="M22" s="290"/>
      <c r="N22" s="57" t="s">
        <v>106</v>
      </c>
      <c r="P22" s="68" t="s">
        <v>265</v>
      </c>
      <c r="Q22" s="186" t="s">
        <v>266</v>
      </c>
    </row>
    <row r="23" spans="1:17" ht="17.25" customHeight="1">
      <c r="A23" s="46"/>
      <c r="B23" s="47" t="s">
        <v>199</v>
      </c>
      <c r="C23" s="114" t="s">
        <v>199</v>
      </c>
      <c r="D23" s="57" t="s">
        <v>200</v>
      </c>
      <c r="E23" s="47" t="s">
        <v>199</v>
      </c>
      <c r="F23" s="57" t="s">
        <v>200</v>
      </c>
      <c r="G23" s="55" t="s">
        <v>199</v>
      </c>
      <c r="H23" s="47" t="s">
        <v>199</v>
      </c>
      <c r="I23" s="47" t="s">
        <v>200</v>
      </c>
      <c r="J23" s="47" t="s">
        <v>199</v>
      </c>
      <c r="K23" s="47" t="s">
        <v>200</v>
      </c>
      <c r="L23" s="47" t="s">
        <v>199</v>
      </c>
      <c r="M23" s="47" t="s">
        <v>200</v>
      </c>
      <c r="N23" s="47" t="s">
        <v>199</v>
      </c>
      <c r="P23" s="188"/>
      <c r="Q23" s="188"/>
    </row>
    <row r="24" spans="1:17" ht="12.75">
      <c r="A24" s="165" t="s">
        <v>236</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228</v>
      </c>
      <c r="B25" s="49"/>
      <c r="C25" s="50">
        <f>'Hsg &amp; Prop'!H21</f>
        <v>10</v>
      </c>
      <c r="D25" s="166"/>
      <c r="E25" s="49">
        <f>'Hsg &amp; Prop'!H16</f>
        <v>-26</v>
      </c>
      <c r="F25" s="166"/>
      <c r="G25" s="50"/>
      <c r="H25" s="49">
        <f>'Hsg &amp; Prop'!H26</f>
        <v>-100</v>
      </c>
      <c r="I25" s="169"/>
      <c r="J25" s="49"/>
      <c r="K25" s="166"/>
      <c r="L25" s="49"/>
      <c r="M25" s="50"/>
      <c r="N25" s="64">
        <f>SUM(B25,C25,E25,G25,H25,J25,L25)</f>
        <v>-116</v>
      </c>
      <c r="P25" s="187">
        <f>'Hsg &amp; Prop'!H28</f>
        <v>-116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170</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-176</v>
      </c>
      <c r="I27" s="167">
        <f t="shared" si="2"/>
        <v>0</v>
      </c>
      <c r="J27" s="52">
        <f t="shared" si="2"/>
        <v>-10</v>
      </c>
      <c r="K27" s="167">
        <f t="shared" si="2"/>
        <v>0</v>
      </c>
      <c r="L27" s="52">
        <f t="shared" si="2"/>
        <v>-25</v>
      </c>
      <c r="M27" s="52">
        <f t="shared" si="2"/>
        <v>0</v>
      </c>
      <c r="N27" s="54">
        <f>SUM(B27,C27,E27,G27,H27,J27,L27)</f>
        <v>-315</v>
      </c>
      <c r="P27" s="188">
        <f>SUM(P24:P26)</f>
        <v>-200</v>
      </c>
      <c r="Q27" s="188">
        <f>SUM(Q24:Q26)</f>
        <v>-115</v>
      </c>
      <c r="S27" s="93" t="s">
        <v>171</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215</v>
      </c>
      <c r="P29" s="187"/>
      <c r="Q29" s="187"/>
    </row>
    <row r="30" spans="1:17" ht="25.5">
      <c r="A30" s="45" t="s">
        <v>204</v>
      </c>
      <c r="B30" s="57" t="s">
        <v>98</v>
      </c>
      <c r="C30" s="289" t="s">
        <v>27</v>
      </c>
      <c r="D30" s="290"/>
      <c r="E30" s="289" t="s">
        <v>186</v>
      </c>
      <c r="F30" s="290"/>
      <c r="G30" s="57" t="s">
        <v>25</v>
      </c>
      <c r="H30" s="289" t="s">
        <v>194</v>
      </c>
      <c r="I30" s="290"/>
      <c r="J30" s="289" t="s">
        <v>21</v>
      </c>
      <c r="K30" s="290"/>
      <c r="L30" s="289" t="s">
        <v>136</v>
      </c>
      <c r="M30" s="290"/>
      <c r="N30" s="57" t="s">
        <v>106</v>
      </c>
      <c r="P30" s="68" t="s">
        <v>265</v>
      </c>
      <c r="Q30" s="186" t="s">
        <v>266</v>
      </c>
    </row>
    <row r="31" spans="1:17" ht="17.25" customHeight="1">
      <c r="A31" s="46"/>
      <c r="B31" s="47" t="s">
        <v>199</v>
      </c>
      <c r="C31" s="114" t="s">
        <v>199</v>
      </c>
      <c r="D31" s="57" t="s">
        <v>200</v>
      </c>
      <c r="E31" s="47" t="s">
        <v>199</v>
      </c>
      <c r="F31" s="47" t="s">
        <v>200</v>
      </c>
      <c r="G31" s="55" t="s">
        <v>199</v>
      </c>
      <c r="H31" s="47" t="s">
        <v>199</v>
      </c>
      <c r="I31" s="47" t="s">
        <v>200</v>
      </c>
      <c r="J31" s="47" t="s">
        <v>199</v>
      </c>
      <c r="K31" s="47" t="s">
        <v>200</v>
      </c>
      <c r="L31" s="47" t="s">
        <v>199</v>
      </c>
      <c r="M31" s="47" t="s">
        <v>200</v>
      </c>
      <c r="N31" s="47" t="s">
        <v>199</v>
      </c>
      <c r="P31" s="187"/>
      <c r="Q31" s="187"/>
    </row>
    <row r="32" spans="1:17" ht="12.75">
      <c r="A32" s="165" t="s">
        <v>236</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228</v>
      </c>
      <c r="B33" s="49"/>
      <c r="C33" s="50">
        <f>'Hsg &amp; Prop'!I21</f>
        <v>0</v>
      </c>
      <c r="D33" s="166"/>
      <c r="E33" s="49">
        <f>'Hsg &amp; Prop'!I16</f>
        <v>0</v>
      </c>
      <c r="F33" s="168"/>
      <c r="G33" s="50"/>
      <c r="H33" s="49">
        <f>'Hsg &amp; Prop'!I26</f>
        <v>-200</v>
      </c>
      <c r="I33" s="166"/>
      <c r="J33" s="49"/>
      <c r="K33" s="166"/>
      <c r="L33" s="49"/>
      <c r="M33" s="169"/>
      <c r="N33" s="64">
        <f>SUM(B33,C33,E33,G33,H33,J33,L33)</f>
        <v>-200</v>
      </c>
      <c r="P33" s="187">
        <f>'Hsg &amp; Prop'!I32</f>
        <v>0</v>
      </c>
      <c r="Q33" s="187">
        <f>N33-P33</f>
        <v>-200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170</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-200</v>
      </c>
      <c r="I35" s="167">
        <f t="shared" si="3"/>
        <v>0</v>
      </c>
      <c r="J35" s="52">
        <f t="shared" si="3"/>
        <v>-9</v>
      </c>
      <c r="K35" s="167">
        <f t="shared" si="3"/>
        <v>0</v>
      </c>
      <c r="L35" s="52">
        <f t="shared" si="3"/>
        <v>0</v>
      </c>
      <c r="M35" s="167">
        <f t="shared" si="3"/>
        <v>0</v>
      </c>
      <c r="N35" s="54">
        <f t="shared" si="3"/>
        <v>-209</v>
      </c>
      <c r="P35" s="188">
        <f>SUM(P32:P34)</f>
        <v>0</v>
      </c>
      <c r="Q35" s="188">
        <f>SUM(Q32:Q34)</f>
        <v>-209</v>
      </c>
      <c r="S35" s="93" t="s">
        <v>171</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204</v>
      </c>
      <c r="B38" s="57" t="s">
        <v>98</v>
      </c>
      <c r="C38" s="289" t="s">
        <v>27</v>
      </c>
      <c r="D38" s="290"/>
      <c r="E38" s="289" t="s">
        <v>186</v>
      </c>
      <c r="F38" s="290"/>
      <c r="G38" s="57" t="s">
        <v>25</v>
      </c>
      <c r="H38" s="289" t="s">
        <v>194</v>
      </c>
      <c r="I38" s="290"/>
      <c r="J38" s="289" t="s">
        <v>21</v>
      </c>
      <c r="K38" s="290"/>
      <c r="L38" s="289" t="s">
        <v>136</v>
      </c>
      <c r="M38" s="290"/>
      <c r="N38" s="57" t="s">
        <v>106</v>
      </c>
      <c r="P38" s="68" t="s">
        <v>265</v>
      </c>
      <c r="Q38" s="186" t="s">
        <v>266</v>
      </c>
    </row>
    <row r="39" spans="1:17" ht="17.25" customHeight="1">
      <c r="A39" s="46"/>
      <c r="B39" s="47" t="s">
        <v>199</v>
      </c>
      <c r="C39" s="114" t="s">
        <v>199</v>
      </c>
      <c r="D39" s="57" t="s">
        <v>200</v>
      </c>
      <c r="E39" s="47" t="s">
        <v>199</v>
      </c>
      <c r="F39" s="47" t="s">
        <v>200</v>
      </c>
      <c r="G39" s="55" t="s">
        <v>199</v>
      </c>
      <c r="H39" s="47" t="s">
        <v>199</v>
      </c>
      <c r="I39" s="47" t="s">
        <v>200</v>
      </c>
      <c r="J39" s="47" t="s">
        <v>199</v>
      </c>
      <c r="K39" s="47" t="s">
        <v>200</v>
      </c>
      <c r="L39" s="47" t="s">
        <v>199</v>
      </c>
      <c r="M39" s="47" t="s">
        <v>200</v>
      </c>
      <c r="N39" s="47" t="s">
        <v>199</v>
      </c>
      <c r="Q39" s="187"/>
    </row>
    <row r="40" spans="1:17" ht="12.75">
      <c r="A40" s="165" t="s">
        <v>236</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228</v>
      </c>
      <c r="B41" s="49">
        <f aca="true" t="shared" si="5" ref="B41:M41">SUM(B9,B17,B25,B33)</f>
        <v>0</v>
      </c>
      <c r="C41" s="49">
        <f t="shared" si="5"/>
        <v>17</v>
      </c>
      <c r="D41" s="166">
        <f t="shared" si="5"/>
        <v>0</v>
      </c>
      <c r="E41" s="49">
        <f t="shared" si="5"/>
        <v>-200</v>
      </c>
      <c r="F41" s="166">
        <f t="shared" si="5"/>
        <v>3</v>
      </c>
      <c r="G41" s="49">
        <f t="shared" si="5"/>
        <v>0</v>
      </c>
      <c r="H41" s="49">
        <f t="shared" si="5"/>
        <v>-400</v>
      </c>
      <c r="I41" s="166">
        <f t="shared" si="5"/>
        <v>0</v>
      </c>
      <c r="J41" s="49">
        <f t="shared" si="5"/>
        <v>0</v>
      </c>
      <c r="K41" s="166">
        <f t="shared" si="5"/>
        <v>0</v>
      </c>
      <c r="L41" s="49">
        <f t="shared" si="5"/>
        <v>0</v>
      </c>
      <c r="M41" s="166">
        <f t="shared" si="5"/>
        <v>0</v>
      </c>
      <c r="N41" s="64">
        <f>SUM(B41,C41,E41,G41,H41,J41,L41)</f>
        <v>-583</v>
      </c>
      <c r="P41" s="187">
        <f>P9+P17+P25+P33</f>
        <v>-172</v>
      </c>
      <c r="Q41" s="187">
        <f>N41-P41</f>
        <v>-411</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170</v>
      </c>
      <c r="T42" s="94">
        <f>N11+N19+N27+N35-N43</f>
        <v>0</v>
      </c>
    </row>
    <row r="43" spans="1:23" s="33" customFormat="1" ht="12.75">
      <c r="A43" s="48" t="s">
        <v>15</v>
      </c>
      <c r="B43" s="52">
        <f aca="true" t="shared" si="7" ref="B43:M43">SUM(B40:B42)</f>
        <v>0</v>
      </c>
      <c r="C43" s="53">
        <f t="shared" si="7"/>
        <v>110</v>
      </c>
      <c r="D43" s="167">
        <f t="shared" si="7"/>
        <v>-1</v>
      </c>
      <c r="E43" s="52">
        <f t="shared" si="7"/>
        <v>-278</v>
      </c>
      <c r="F43" s="167">
        <f t="shared" si="7"/>
        <v>4</v>
      </c>
      <c r="G43" s="53">
        <f t="shared" si="7"/>
        <v>6</v>
      </c>
      <c r="H43" s="52">
        <f t="shared" si="7"/>
        <v>-954</v>
      </c>
      <c r="I43" s="167">
        <f t="shared" si="7"/>
        <v>0</v>
      </c>
      <c r="J43" s="52">
        <f t="shared" si="7"/>
        <v>-118</v>
      </c>
      <c r="K43" s="167">
        <f t="shared" si="7"/>
        <v>1</v>
      </c>
      <c r="L43" s="52">
        <f t="shared" si="7"/>
        <v>50</v>
      </c>
      <c r="M43" s="167">
        <f t="shared" si="7"/>
        <v>0</v>
      </c>
      <c r="N43" s="54">
        <f>SUM(B43,C43,E43,G43,H43,J43,L43)</f>
        <v>-1184</v>
      </c>
      <c r="P43" s="188">
        <f>SUM(P40:P42)</f>
        <v>-829</v>
      </c>
      <c r="Q43" s="188">
        <f>SUM(Q40:Q42)</f>
        <v>-355</v>
      </c>
      <c r="S43" s="93" t="s">
        <v>171</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160</v>
      </c>
      <c r="B45" s="57" t="s">
        <v>208</v>
      </c>
      <c r="C45" s="57" t="s">
        <v>210</v>
      </c>
      <c r="D45" s="57" t="s">
        <v>213</v>
      </c>
      <c r="E45" s="57" t="s">
        <v>214</v>
      </c>
      <c r="F45" s="57" t="s">
        <v>15</v>
      </c>
      <c r="G45" s="118"/>
      <c r="M45" s="32"/>
      <c r="O45" s="43"/>
      <c r="R45" s="37"/>
      <c r="T45" s="91"/>
      <c r="U45" s="37"/>
      <c r="W45" s="32"/>
    </row>
    <row r="46" spans="1:23" ht="25.5" hidden="1" outlineLevel="1">
      <c r="A46" s="67" t="s">
        <v>175</v>
      </c>
      <c r="B46" s="70" t="e">
        <f>'Reg&amp;Maj proj'!F45+'Hsg &amp; Prop'!F38+'City Dev'!F54+'HR &amp; Fac'!F57+'L&amp;G'!F40+'Cust Serv'!F46+Finance!F26+'Bus Imp &amp; Tech'!F48+'Direct Services'!F73+'Leisure, Parks &amp; Comm'!F61+'Env Dev'!F54+#REF!+PCC!F42</f>
        <v>#REF!</v>
      </c>
      <c r="C46" s="50" t="e">
        <f>'Reg&amp;Maj proj'!G45+'Hsg &amp; Prop'!G38+'City Dev'!G54+'HR &amp; Fac'!G57+'L&amp;G'!G40+'Cust Serv'!G46+Finance!G26+'Bus Imp &amp; Tech'!G48+'Direct Services'!G73+'Leisure, Parks &amp; Comm'!G61+'Env Dev'!G54+#REF!+PCC!G42</f>
        <v>#REF!</v>
      </c>
      <c r="D46" s="70" t="e">
        <f>'Reg&amp;Maj proj'!H45+'Hsg &amp; Prop'!H38+'City Dev'!H54+'HR &amp; Fac'!H57+'L&amp;G'!H40+'Cust Serv'!H46+Finance!H26+'Bus Imp &amp; Tech'!H48+'Direct Services'!H73+'Leisure, Parks &amp; Comm'!H61+'Env Dev'!H54+#REF!+PCC!H42</f>
        <v>#REF!</v>
      </c>
      <c r="E46" s="70" t="e">
        <f>'Reg&amp;Maj proj'!I45+'Hsg &amp; Prop'!I38+'City Dev'!I54+'HR &amp; Fac'!I57+'L&amp;G'!I40+'Cust Serv'!I46+Finance!I26+'Bus Imp &amp; Tech'!I48+'Direct Services'!I73+'Leisure, Parks &amp; Comm'!I61+'Env Dev'!I54+#REF!+PCC!I42</f>
        <v>#REF!</v>
      </c>
      <c r="F46" s="87" t="e">
        <f>SUM(B46:E46)</f>
        <v>#REF!</v>
      </c>
      <c r="G46" s="50"/>
      <c r="M46" s="32"/>
      <c r="O46" s="43"/>
      <c r="P46" s="68" t="s">
        <v>265</v>
      </c>
      <c r="Q46" s="186" t="s">
        <v>266</v>
      </c>
      <c r="R46" s="37"/>
      <c r="T46" s="91"/>
      <c r="U46" s="37"/>
      <c r="W46" s="32"/>
    </row>
    <row r="47" spans="1:23" ht="12.75" hidden="1" outlineLevel="1">
      <c r="A47" s="67" t="s">
        <v>211</v>
      </c>
      <c r="B47" s="49" t="e">
        <f>'Reg&amp;Maj proj'!F46+'Hsg &amp; Prop'!F39+'City Dev'!F55+'HR &amp; Fac'!F58+'L&amp;G'!F41+'Cust Serv'!F47+Finance!F27+'Bus Imp &amp; Tech'!F49+'Direct Services'!F74+'Leisure, Parks &amp; Comm'!F62+'Env Dev'!F55+#REF!+PCC!F43</f>
        <v>#REF!</v>
      </c>
      <c r="C47" s="50" t="e">
        <f>'Reg&amp;Maj proj'!G46+'Hsg &amp; Prop'!G39+'City Dev'!G55+'HR &amp; Fac'!G58+'L&amp;G'!G41+'Cust Serv'!G47+Finance!G27+'Bus Imp &amp; Tech'!G49+'Direct Services'!G74+'Leisure, Parks &amp; Comm'!G62+'Env Dev'!G55+#REF!+PCC!G43</f>
        <v>#REF!</v>
      </c>
      <c r="D47" s="49" t="e">
        <f>'Reg&amp;Maj proj'!H46+'Hsg &amp; Prop'!H39+'City Dev'!H55+'HR &amp; Fac'!H58+'L&amp;G'!H41+'Cust Serv'!H47+Finance!H27+'Bus Imp &amp; Tech'!H49+'Direct Services'!H74+'Leisure, Parks &amp; Comm'!H62+'Env Dev'!H55+#REF!+PCC!H43</f>
        <v>#REF!</v>
      </c>
      <c r="E47" s="49" t="e">
        <f>'Reg&amp;Maj proj'!I46+'Hsg &amp; Prop'!I39+'City Dev'!I55+'HR &amp; Fac'!I58+'L&amp;G'!I41+'Cust Serv'!I47+Finance!I27+'Bus Imp &amp; Tech'!I49+'Direct Services'!I74+'Leisure, Parks &amp; Comm'!I62+'Env Dev'!I55+#REF!+PCC!I43</f>
        <v>#REF!</v>
      </c>
      <c r="F47" s="56" t="e">
        <f>SUM(B47:E47)</f>
        <v>#REF!</v>
      </c>
      <c r="G47" s="50"/>
      <c r="M47" s="32"/>
      <c r="O47" s="43"/>
      <c r="R47" s="100" t="s">
        <v>169</v>
      </c>
      <c r="S47" s="101"/>
      <c r="T47" s="102"/>
      <c r="U47" s="37"/>
      <c r="W47" s="32"/>
    </row>
    <row r="48" spans="1:23" ht="12.75" hidden="1" outlineLevel="1">
      <c r="A48" s="67" t="s">
        <v>212</v>
      </c>
      <c r="B48" s="51" t="e">
        <f>'Reg&amp;Maj proj'!F47+'Hsg &amp; Prop'!F40+'City Dev'!F56+'HR &amp; Fac'!F59+'L&amp;G'!F42+'Cust Serv'!F48+Finance!F28+'Bus Imp &amp; Tech'!F50+'Direct Services'!F75+'Leisure, Parks &amp; Comm'!F63+'Env Dev'!F56+#REF!+PCC!F44</f>
        <v>#VALUE!</v>
      </c>
      <c r="C48" s="50" t="e">
        <f>'Reg&amp;Maj proj'!G47+'Hsg &amp; Prop'!G40+'City Dev'!G56+'HR &amp; Fac'!G59+'L&amp;G'!G42+'Cust Serv'!G48+Finance!G28+'Bus Imp &amp; Tech'!G50+'Direct Services'!G75+'Leisure, Parks &amp; Comm'!G63+'Env Dev'!G56+#REF!+PCC!G44</f>
        <v>#VALUE!</v>
      </c>
      <c r="D48" s="51" t="e">
        <f>'Reg&amp;Maj proj'!H47+'Hsg &amp; Prop'!H40+'City Dev'!H56+'HR &amp; Fac'!H59+'L&amp;G'!H42+'Cust Serv'!H48+Finance!H28+'Bus Imp &amp; Tech'!H50+'Direct Services'!H75+'Leisure, Parks &amp; Comm'!H63+'Env Dev'!H56+#REF!+PCC!H44</f>
        <v>#VALUE!</v>
      </c>
      <c r="E48" s="51" t="e">
        <f>'Reg&amp;Maj proj'!I47+'Hsg &amp; Prop'!I40+'City Dev'!I56+'HR &amp; Fac'!I59+'L&amp;G'!I42+'Cust Serv'!I48+Finance!I28+'Bus Imp &amp; Tech'!I50+'Direct Services'!I75+'Leisure, Parks &amp; Comm'!I63+'Env Dev'!I56+#REF!+PCC!I44</f>
        <v>#VALUE!</v>
      </c>
      <c r="F48" s="56" t="e">
        <f>SUM(B48:E48)</f>
        <v>#VALUE!</v>
      </c>
      <c r="G48" s="50"/>
      <c r="M48" s="32"/>
      <c r="O48" s="43"/>
      <c r="P48" s="184" t="e">
        <f aca="true" t="shared" si="8" ref="P48:Q52">P8+P18+P28+P38</f>
        <v>#VALUE!</v>
      </c>
      <c r="Q48" s="184" t="e">
        <f t="shared" si="8"/>
        <v>#VALUE!</v>
      </c>
      <c r="R48" s="103" t="s">
        <v>170</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-459</v>
      </c>
      <c r="R49" s="102"/>
      <c r="S49" s="102"/>
      <c r="T49" s="102"/>
      <c r="U49" s="95"/>
      <c r="V49" s="95"/>
    </row>
    <row r="50" spans="1:23" ht="12.75" hidden="1" outlineLevel="1">
      <c r="A50" s="33" t="s">
        <v>130</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151</v>
      </c>
      <c r="B51" s="75" t="e">
        <f>-B46*0.8</f>
        <v>#REF!</v>
      </c>
      <c r="C51" s="73" t="e">
        <f>-C46*0.8</f>
        <v>#REF!</v>
      </c>
      <c r="D51" s="75" t="e">
        <f>-D46*0.8</f>
        <v>#REF!</v>
      </c>
      <c r="E51" s="75" t="e">
        <f>-E46*0.8</f>
        <v>#REF!</v>
      </c>
      <c r="F51" s="75" t="e">
        <f>SUM(B51:E51)</f>
        <v>#REF!</v>
      </c>
      <c r="G51" s="74"/>
      <c r="M51" s="32"/>
      <c r="O51" s="43"/>
      <c r="P51" s="184">
        <f t="shared" si="8"/>
        <v>-760</v>
      </c>
      <c r="Q51" s="184">
        <f t="shared" si="8"/>
        <v>-17</v>
      </c>
      <c r="R51" s="37"/>
      <c r="T51" s="91"/>
      <c r="U51" s="37"/>
      <c r="W51" s="32"/>
    </row>
    <row r="52" spans="1:23" ht="12.75" hidden="1" outlineLevel="1">
      <c r="A52" s="67" t="s">
        <v>165</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166</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161</v>
      </c>
      <c r="B56" s="57" t="s">
        <v>208</v>
      </c>
      <c r="C56" s="57" t="s">
        <v>210</v>
      </c>
      <c r="D56" s="57" t="s">
        <v>213</v>
      </c>
      <c r="E56" s="57" t="s">
        <v>214</v>
      </c>
      <c r="F56" s="116" t="s">
        <v>15</v>
      </c>
      <c r="G56" s="118"/>
      <c r="M56" s="32"/>
      <c r="O56" s="43"/>
      <c r="P56" s="43"/>
      <c r="Q56" s="43"/>
      <c r="R56" s="37"/>
      <c r="T56" s="91"/>
      <c r="U56" s="37"/>
      <c r="W56" s="32"/>
    </row>
    <row r="57" spans="1:23" ht="12.75" hidden="1" outlineLevel="1">
      <c r="A57" s="67" t="s">
        <v>175</v>
      </c>
      <c r="B57" s="70" t="e">
        <f>'Reg&amp;Maj proj'!F51+'Hsg &amp; Prop'!F44+'City Dev'!F60+'HR &amp; Fac'!F63+'L&amp;G'!F46+'Cust Serv'!F52+Finance!F32+'Bus Imp &amp; Tech'!F54+'Direct Services'!F79+'Leisure, Parks &amp; Comm'!F67+'Env Dev'!F60+#REF!+PCC!F48</f>
        <v>#REF!</v>
      </c>
      <c r="C57" s="50" t="e">
        <f>'Reg&amp;Maj proj'!G51+'Hsg &amp; Prop'!G44+'City Dev'!G60+'HR &amp; Fac'!G63+'L&amp;G'!G46+'Cust Serv'!G52+Finance!G32+'Bus Imp &amp; Tech'!G54+'Direct Services'!G79+'Leisure, Parks &amp; Comm'!G67+'Env Dev'!G60+#REF!+PCC!G48</f>
        <v>#REF!</v>
      </c>
      <c r="D57" s="70" t="e">
        <f>'Reg&amp;Maj proj'!H51+'Hsg &amp; Prop'!H44+'City Dev'!H60+'HR &amp; Fac'!H63+'L&amp;G'!H46+'Cust Serv'!H52+Finance!H32+'Bus Imp &amp; Tech'!H54+'Direct Services'!H79+'Leisure, Parks &amp; Comm'!H67+'Env Dev'!H60+#REF!+PCC!H48</f>
        <v>#REF!</v>
      </c>
      <c r="E57" s="49" t="e">
        <f>'Reg&amp;Maj proj'!I51+'Hsg &amp; Prop'!I44+'City Dev'!I60+'HR &amp; Fac'!I63+'L&amp;G'!I46+'Cust Serv'!I52+Finance!I32+'Bus Imp &amp; Tech'!I54+'Direct Services'!I79+'Leisure, Parks &amp; Comm'!I67+'Env Dev'!I60+#REF!+PCC!I48</f>
        <v>#REF!</v>
      </c>
      <c r="F57" s="87" t="e">
        <f>SUM(B57:E57)</f>
        <v>#REF!</v>
      </c>
      <c r="G57" s="50"/>
      <c r="M57" s="32"/>
      <c r="O57" s="43"/>
      <c r="P57" s="43"/>
      <c r="Q57" s="43"/>
      <c r="R57" s="37"/>
      <c r="T57" s="91"/>
      <c r="U57" s="37"/>
      <c r="W57" s="32"/>
    </row>
    <row r="58" spans="1:23" ht="12.75" hidden="1" outlineLevel="1">
      <c r="A58" s="67" t="s">
        <v>211</v>
      </c>
      <c r="B58" s="49" t="e">
        <f>'Reg&amp;Maj proj'!F52+'Hsg &amp; Prop'!F45+'City Dev'!F61+'HR &amp; Fac'!F64+'L&amp;G'!F47+'Cust Serv'!F53+Finance!F33+'Bus Imp &amp; Tech'!F55+'Direct Services'!F80+'Leisure, Parks &amp; Comm'!F68+'Env Dev'!F61+#REF!+PCC!F49</f>
        <v>#REF!</v>
      </c>
      <c r="C58" s="50" t="e">
        <f>'Reg&amp;Maj proj'!G52+'Hsg &amp; Prop'!G45+'City Dev'!G61+'HR &amp; Fac'!G64+'L&amp;G'!G47+'Cust Serv'!G53+Finance!G33+'Bus Imp &amp; Tech'!G55+'Direct Services'!G80+'Leisure, Parks &amp; Comm'!G68+'Env Dev'!G61+#REF!+PCC!G49</f>
        <v>#REF!</v>
      </c>
      <c r="D58" s="49" t="e">
        <f>'Reg&amp;Maj proj'!H52+'Hsg &amp; Prop'!H45+'City Dev'!H61+'HR &amp; Fac'!H64+'L&amp;G'!H47+'Cust Serv'!H53+Finance!H33+'Bus Imp &amp; Tech'!H55+'Direct Services'!H80+'Leisure, Parks &amp; Comm'!H68+'Env Dev'!H61+#REF!+PCC!H49</f>
        <v>#REF!</v>
      </c>
      <c r="E58" s="49" t="e">
        <f>'Reg&amp;Maj proj'!I52+'Hsg &amp; Prop'!I45+'City Dev'!I61+'HR &amp; Fac'!I64+'L&amp;G'!I47+'Cust Serv'!I53+Finance!I33+'Bus Imp &amp; Tech'!I55+'Direct Services'!I80+'Leisure, Parks &amp; Comm'!I68+'Env Dev'!I61+#REF!+PCC!I49</f>
        <v>#REF!</v>
      </c>
      <c r="F58" s="56" t="e">
        <f>SUM(B58:E58)</f>
        <v>#REF!</v>
      </c>
      <c r="G58" s="50"/>
      <c r="M58" s="32"/>
      <c r="O58" s="43"/>
      <c r="P58" s="68"/>
      <c r="Q58" s="68"/>
      <c r="R58" s="100" t="s">
        <v>169</v>
      </c>
      <c r="S58" s="101"/>
      <c r="T58" s="102"/>
      <c r="U58" s="37"/>
      <c r="W58" s="32"/>
    </row>
    <row r="59" spans="1:23" ht="12.75" hidden="1" outlineLevel="1">
      <c r="A59" s="67" t="s">
        <v>212</v>
      </c>
      <c r="B59" s="51" t="e">
        <f>'Reg&amp;Maj proj'!F53+'Hsg &amp; Prop'!F46+'City Dev'!F62+'HR &amp; Fac'!F65+'L&amp;G'!F48+'Cust Serv'!F54+Finance!F34+'Bus Imp &amp; Tech'!F56+'Direct Services'!F81+'Leisure, Parks &amp; Comm'!F69+'Env Dev'!F62+#REF!+PCC!F50</f>
        <v>#VALUE!</v>
      </c>
      <c r="C59" s="50" t="e">
        <f>'Reg&amp;Maj proj'!G53+'Hsg &amp; Prop'!G46+'City Dev'!G62+'HR &amp; Fac'!G65+'L&amp;G'!G48+'Cust Serv'!G54+Finance!G34+'Bus Imp &amp; Tech'!G56+'Direct Services'!G81+'Leisure, Parks &amp; Comm'!G69+'Env Dev'!G62+#REF!+PCC!G50</f>
        <v>#VALUE!</v>
      </c>
      <c r="D59" s="51" t="e">
        <f>'Reg&amp;Maj proj'!H53+'Hsg &amp; Prop'!H46+'City Dev'!H62+'HR &amp; Fac'!H65+'L&amp;G'!H48+'Cust Serv'!H54+Finance!H34+'Bus Imp &amp; Tech'!H56+'Direct Services'!H81+'Leisure, Parks &amp; Comm'!H69+'Env Dev'!H62+#REF!+PCC!H50</f>
        <v>#VALUE!</v>
      </c>
      <c r="E59" s="49" t="e">
        <f>'Reg&amp;Maj proj'!I53+'Hsg &amp; Prop'!I46+'City Dev'!I62+'HR &amp; Fac'!I65+'L&amp;G'!I48+'Cust Serv'!I54+Finance!I34+'Bus Imp &amp; Tech'!I56+'Direct Services'!I81+'Leisure, Parks &amp; Comm'!I69+'Env Dev'!I62+#REF!+PCC!I50</f>
        <v>#VALUE!</v>
      </c>
      <c r="F59" s="56" t="e">
        <f>SUM(B59:E59)</f>
        <v>#VALUE!</v>
      </c>
      <c r="G59" s="50"/>
      <c r="M59" s="32"/>
      <c r="O59" s="43"/>
      <c r="P59" s="43"/>
      <c r="Q59" s="43"/>
      <c r="R59" s="103" t="s">
        <v>170</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130</v>
      </c>
      <c r="B61" s="85"/>
      <c r="C61" s="85"/>
      <c r="D61" s="85"/>
      <c r="E61" s="85"/>
      <c r="F61" s="85"/>
      <c r="G61" s="85"/>
      <c r="M61" s="32"/>
      <c r="O61" s="43"/>
      <c r="P61" s="43"/>
      <c r="Q61" s="43"/>
      <c r="R61" s="37"/>
      <c r="T61" s="91"/>
      <c r="U61" s="37"/>
      <c r="W61" s="32"/>
    </row>
    <row r="62" spans="1:23" ht="12.75" hidden="1" outlineLevel="1">
      <c r="A62" s="66" t="s">
        <v>151</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165</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166</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162</v>
      </c>
      <c r="B67" s="57" t="s">
        <v>208</v>
      </c>
      <c r="C67" s="57" t="s">
        <v>210</v>
      </c>
      <c r="D67" s="57" t="s">
        <v>213</v>
      </c>
      <c r="E67" s="57" t="s">
        <v>214</v>
      </c>
      <c r="F67" s="57" t="s">
        <v>15</v>
      </c>
      <c r="G67" s="118"/>
      <c r="M67" s="32"/>
      <c r="O67" s="43"/>
      <c r="P67" s="43"/>
      <c r="Q67" s="43"/>
      <c r="R67" s="37"/>
      <c r="T67" s="91"/>
      <c r="U67" s="37"/>
      <c r="W67" s="32"/>
    </row>
    <row r="68" spans="1:23" ht="12.75" hidden="1" outlineLevel="1">
      <c r="A68" s="67" t="s">
        <v>175</v>
      </c>
      <c r="B68" s="70" t="e">
        <f>'Reg&amp;Maj proj'!F57+'Hsg &amp; Prop'!F50+'City Dev'!F66+'HR &amp; Fac'!F69+'L&amp;G'!F52+'Cust Serv'!F58+Finance!F38+'Bus Imp &amp; Tech'!F60+'Direct Services'!F85+'Leisure, Parks &amp; Comm'!F73+'Env Dev'!F66+#REF!+PCC!F54</f>
        <v>#REF!</v>
      </c>
      <c r="C68" s="70" t="e">
        <f>'Reg&amp;Maj proj'!G57+'Hsg &amp; Prop'!G50+'City Dev'!G66+'HR &amp; Fac'!G69+'L&amp;G'!G52+'Cust Serv'!G58+Finance!G38+'Bus Imp &amp; Tech'!G60+'Direct Services'!G85+'Leisure, Parks &amp; Comm'!G73+'Env Dev'!G66+#REF!+PCC!G54</f>
        <v>#REF!</v>
      </c>
      <c r="D68" s="70" t="e">
        <f>'Reg&amp;Maj proj'!H57+'Hsg &amp; Prop'!H50+'City Dev'!H66+'HR &amp; Fac'!H69+'L&amp;G'!H52+'Cust Serv'!H58+Finance!H38+'Bus Imp &amp; Tech'!H60+'Direct Services'!H85+'Leisure, Parks &amp; Comm'!H73+'Env Dev'!H66+#REF!+PCC!H54</f>
        <v>#REF!</v>
      </c>
      <c r="E68" s="70" t="e">
        <f>'Reg&amp;Maj proj'!I57+'Hsg &amp; Prop'!I50+'City Dev'!I66+'HR &amp; Fac'!I69+'L&amp;G'!I52+'Cust Serv'!I58+Finance!I38+'Bus Imp &amp; Tech'!I60+'Direct Services'!I85+'Leisure, Parks &amp; Comm'!I73+'Env Dev'!I66+#REF!+PCC!I54</f>
        <v>#REF!</v>
      </c>
      <c r="F68" s="87" t="e">
        <f>SUM(B68:E68)</f>
        <v>#REF!</v>
      </c>
      <c r="G68" s="50"/>
      <c r="M68" s="32"/>
      <c r="O68" s="43"/>
      <c r="P68" s="43"/>
      <c r="Q68" s="43"/>
      <c r="R68" s="37"/>
      <c r="T68" s="91"/>
      <c r="U68" s="37"/>
      <c r="W68" s="32"/>
    </row>
    <row r="69" spans="1:23" ht="12.75" hidden="1" outlineLevel="1">
      <c r="A69" s="67" t="s">
        <v>211</v>
      </c>
      <c r="B69" s="49" t="e">
        <f>'Reg&amp;Maj proj'!F58+'Hsg &amp; Prop'!F51+'City Dev'!F67+'HR &amp; Fac'!F70+'L&amp;G'!F53+'Cust Serv'!F59+Finance!F39+'Bus Imp &amp; Tech'!F61+'Direct Services'!F86+'Leisure, Parks &amp; Comm'!F74+'Env Dev'!F67+#REF!+PCC!F55</f>
        <v>#REF!</v>
      </c>
      <c r="C69" s="49" t="e">
        <f>'Reg&amp;Maj proj'!G58+'Hsg &amp; Prop'!G51+'City Dev'!G67+'HR &amp; Fac'!G70+'L&amp;G'!G53+'Cust Serv'!G59+Finance!G39+'Bus Imp &amp; Tech'!G61+'Direct Services'!G86+'Leisure, Parks &amp; Comm'!G74+'Env Dev'!G67+#REF!+PCC!G55</f>
        <v>#REF!</v>
      </c>
      <c r="D69" s="49" t="e">
        <f>'Reg&amp;Maj proj'!H58+'Hsg &amp; Prop'!H51+'City Dev'!H67+'HR &amp; Fac'!H70+'L&amp;G'!H53+'Cust Serv'!H59+Finance!H39+'Bus Imp &amp; Tech'!H61+'Direct Services'!H86+'Leisure, Parks &amp; Comm'!H74+'Env Dev'!H67+#REF!+PCC!H55</f>
        <v>#REF!</v>
      </c>
      <c r="E69" s="49" t="e">
        <f>'Reg&amp;Maj proj'!I58+'Hsg &amp; Prop'!I51+'City Dev'!I67+'HR &amp; Fac'!I70+'L&amp;G'!I53+'Cust Serv'!I59+Finance!I39+'Bus Imp &amp; Tech'!I61+'Direct Services'!I86+'Leisure, Parks &amp; Comm'!I74+'Env Dev'!I67+#REF!+PCC!I55</f>
        <v>#REF!</v>
      </c>
      <c r="F69" s="56" t="e">
        <f>SUM(B69:E69)</f>
        <v>#REF!</v>
      </c>
      <c r="G69" s="50"/>
      <c r="M69" s="32"/>
      <c r="O69" s="43"/>
      <c r="P69" s="68"/>
      <c r="Q69" s="68"/>
      <c r="R69" s="100" t="s">
        <v>169</v>
      </c>
      <c r="S69" s="101"/>
      <c r="T69" s="102"/>
      <c r="U69" s="37"/>
      <c r="W69" s="32"/>
    </row>
    <row r="70" spans="1:23" ht="12.75" hidden="1" outlineLevel="1">
      <c r="A70" s="67" t="s">
        <v>212</v>
      </c>
      <c r="B70" s="51" t="e">
        <f>'Reg&amp;Maj proj'!F59+'Hsg &amp; Prop'!F52+'City Dev'!F68+'HR &amp; Fac'!F71+'L&amp;G'!F54+'Cust Serv'!F60+Finance!F40+'Bus Imp &amp; Tech'!F62+'Direct Services'!F87+'Leisure, Parks &amp; Comm'!F75+'Env Dev'!F68+#REF!+PCC!F56</f>
        <v>#VALUE!</v>
      </c>
      <c r="C70" s="51" t="e">
        <f>'Reg&amp;Maj proj'!G59+'Hsg &amp; Prop'!G52+'City Dev'!G68+'HR &amp; Fac'!G71+'L&amp;G'!G54+'Cust Serv'!G60+Finance!G40+'Bus Imp &amp; Tech'!G62+'Direct Services'!G87+'Leisure, Parks &amp; Comm'!G75+'Env Dev'!G68+#REF!+PCC!G56</f>
        <v>#VALUE!</v>
      </c>
      <c r="D70" s="51" t="e">
        <f>'Reg&amp;Maj proj'!H59+'Hsg &amp; Prop'!H52+'City Dev'!H68+'HR &amp; Fac'!H71+'L&amp;G'!H54+'Cust Serv'!H60+Finance!H40+'Bus Imp &amp; Tech'!H62+'Direct Services'!H87+'Leisure, Parks &amp; Comm'!H75+'Env Dev'!H68+#REF!+PCC!H56</f>
        <v>#VALUE!</v>
      </c>
      <c r="E70" s="51" t="e">
        <f>'Reg&amp;Maj proj'!I59+'Hsg &amp; Prop'!I52+'City Dev'!I68+'HR &amp; Fac'!I71+'L&amp;G'!I54+'Cust Serv'!I60+Finance!I40+'Bus Imp &amp; Tech'!I62+'Direct Services'!I87+'Leisure, Parks &amp; Comm'!I75+'Env Dev'!I68+#REF!+PCC!I56</f>
        <v>#VALUE!</v>
      </c>
      <c r="F70" s="56" t="e">
        <f>SUM(B70:E70)</f>
        <v>#VALUE!</v>
      </c>
      <c r="G70" s="50"/>
      <c r="M70" s="32"/>
      <c r="O70" s="43"/>
      <c r="P70" s="43"/>
      <c r="Q70" s="43"/>
      <c r="R70" s="103" t="s">
        <v>170</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130</v>
      </c>
      <c r="B72" s="85"/>
      <c r="C72" s="85"/>
      <c r="D72" s="85"/>
      <c r="E72" s="85"/>
      <c r="F72" s="85"/>
      <c r="G72" s="85"/>
      <c r="M72" s="32"/>
      <c r="O72" s="43"/>
      <c r="P72" s="43"/>
      <c r="Q72" s="43"/>
      <c r="R72" s="37"/>
      <c r="T72" s="91"/>
      <c r="U72" s="37"/>
      <c r="W72" s="32"/>
    </row>
    <row r="73" spans="1:23" ht="12.75" hidden="1" outlineLevel="1">
      <c r="A73" s="66" t="s">
        <v>151</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165</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166</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163</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A1:O1"/>
    <mergeCell ref="A2:O2"/>
    <mergeCell ref="C14:D14"/>
    <mergeCell ref="E14:F14"/>
    <mergeCell ref="H14:I14"/>
    <mergeCell ref="C6:D6"/>
    <mergeCell ref="E6:F6"/>
    <mergeCell ref="H6:I6"/>
    <mergeCell ref="J6:K6"/>
    <mergeCell ref="L6:M6"/>
    <mergeCell ref="J14:K14"/>
    <mergeCell ref="L14:M14"/>
    <mergeCell ref="C22:D22"/>
    <mergeCell ref="E22:F22"/>
    <mergeCell ref="H22:I22"/>
    <mergeCell ref="J22:K22"/>
    <mergeCell ref="L22:M22"/>
    <mergeCell ref="C30:D30"/>
    <mergeCell ref="E30:F30"/>
    <mergeCell ref="H30:I30"/>
    <mergeCell ref="J30:K30"/>
    <mergeCell ref="L30:M30"/>
    <mergeCell ref="C38:D38"/>
    <mergeCell ref="E38:F38"/>
    <mergeCell ref="H38:I38"/>
    <mergeCell ref="J38:K38"/>
    <mergeCell ref="L38:M38"/>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tabSelected="1" zoomScalePageLayoutView="0" workbookViewId="0" topLeftCell="A1">
      <selection activeCell="S39" sqref="S39"/>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6" t="s">
        <v>227</v>
      </c>
      <c r="C1" s="296"/>
      <c r="D1" s="296"/>
      <c r="E1" s="296"/>
      <c r="F1" s="296"/>
      <c r="G1" s="296"/>
      <c r="H1" s="296"/>
      <c r="I1" s="296"/>
      <c r="J1" s="122"/>
    </row>
    <row r="2" spans="1:17" s="178" customFormat="1" ht="18.75" customHeight="1">
      <c r="A2" s="207"/>
      <c r="C2" s="123" t="s">
        <v>13</v>
      </c>
      <c r="D2" s="124"/>
      <c r="E2" s="149"/>
      <c r="F2" s="206" t="s">
        <v>34</v>
      </c>
      <c r="G2" s="206" t="s">
        <v>31</v>
      </c>
      <c r="H2" s="206" t="s">
        <v>32</v>
      </c>
      <c r="I2" s="206" t="s">
        <v>146</v>
      </c>
      <c r="J2" s="206" t="s">
        <v>146</v>
      </c>
      <c r="L2" s="294" t="s">
        <v>111</v>
      </c>
      <c r="M2" s="294"/>
      <c r="N2" s="294"/>
      <c r="O2" s="294"/>
      <c r="P2" s="294"/>
      <c r="Q2" s="294"/>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146</v>
      </c>
      <c r="P3" s="127" t="s">
        <v>146</v>
      </c>
      <c r="Q3" s="127" t="s">
        <v>15</v>
      </c>
    </row>
    <row r="4" spans="1:10" s="178" customFormat="1" ht="12.75">
      <c r="A4" s="156"/>
      <c r="B4" s="298"/>
      <c r="C4" s="298"/>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205</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312</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7" t="s">
        <v>20</v>
      </c>
      <c r="C12" s="297"/>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7" t="s">
        <v>24</v>
      </c>
      <c r="C16" s="297"/>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229</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7" t="s">
        <v>28</v>
      </c>
      <c r="C22" s="297"/>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206</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7" t="s">
        <v>26</v>
      </c>
      <c r="C27" s="297"/>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136</v>
      </c>
      <c r="C29" s="217"/>
      <c r="D29" s="175"/>
      <c r="E29" s="208"/>
      <c r="F29" s="218"/>
      <c r="G29" s="218"/>
      <c r="H29" s="218"/>
      <c r="I29" s="218"/>
      <c r="J29" s="218"/>
      <c r="L29" s="219"/>
      <c r="M29" s="219"/>
      <c r="N29" s="219"/>
      <c r="O29" s="219"/>
      <c r="P29" s="219"/>
      <c r="Q29" s="219"/>
    </row>
    <row r="30" spans="1:17" s="178" customFormat="1" ht="12.75">
      <c r="A30" s="156">
        <v>8</v>
      </c>
      <c r="B30" s="173" t="s">
        <v>77</v>
      </c>
      <c r="C30" s="172" t="s">
        <v>298</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7" t="s">
        <v>137</v>
      </c>
      <c r="C32" s="297"/>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7" t="s">
        <v>230</v>
      </c>
      <c r="C34" s="297"/>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5" t="s">
        <v>2</v>
      </c>
      <c r="C36" s="295"/>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245</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183</v>
      </c>
      <c r="D41" s="174"/>
      <c r="E41" s="176"/>
    </row>
    <row r="42" spans="1:5" s="178" customFormat="1" ht="12.75">
      <c r="A42" s="156"/>
      <c r="D42" s="174"/>
      <c r="E42" s="176"/>
    </row>
    <row r="43" spans="1:5" s="178" customFormat="1" ht="12.75">
      <c r="A43" s="156"/>
      <c r="D43" s="174"/>
      <c r="E43" s="176"/>
    </row>
    <row r="44" spans="1:12" s="178" customFormat="1" ht="12.75">
      <c r="A44" s="156"/>
      <c r="C44" s="206" t="s">
        <v>186</v>
      </c>
      <c r="D44" s="174"/>
      <c r="E44" s="140" t="s">
        <v>167</v>
      </c>
      <c r="F44" s="141" t="s">
        <v>34</v>
      </c>
      <c r="G44" s="141" t="s">
        <v>31</v>
      </c>
      <c r="H44" s="141" t="s">
        <v>32</v>
      </c>
      <c r="I44" s="141" t="s">
        <v>146</v>
      </c>
      <c r="J44" s="141" t="s">
        <v>146</v>
      </c>
      <c r="K44" s="174"/>
      <c r="L44" s="143" t="s">
        <v>168</v>
      </c>
    </row>
    <row r="45" spans="1:12" s="178" customFormat="1" ht="12.75">
      <c r="A45" s="156"/>
      <c r="C45" s="206"/>
      <c r="D45" s="174"/>
      <c r="E45" s="222" t="s">
        <v>175</v>
      </c>
      <c r="F45" s="223">
        <v>0</v>
      </c>
      <c r="G45" s="223">
        <f>G14</f>
        <v>0</v>
      </c>
      <c r="H45" s="223">
        <f>H14</f>
        <v>0</v>
      </c>
      <c r="I45" s="223">
        <f>I14</f>
        <v>0</v>
      </c>
      <c r="J45" s="223">
        <f>J14</f>
        <v>0</v>
      </c>
      <c r="K45" s="224"/>
      <c r="L45" s="144">
        <f>SUM(F45:I45)</f>
        <v>0</v>
      </c>
    </row>
    <row r="46" spans="1:12" s="178" customFormat="1" ht="12.75">
      <c r="A46" s="156"/>
      <c r="C46" s="206"/>
      <c r="D46" s="174"/>
      <c r="E46" s="222" t="s">
        <v>211</v>
      </c>
      <c r="F46" s="223">
        <v>0</v>
      </c>
      <c r="G46" s="223">
        <v>0</v>
      </c>
      <c r="H46" s="223">
        <v>0</v>
      </c>
      <c r="I46" s="223">
        <v>0</v>
      </c>
      <c r="J46" s="223" t="e">
        <f>#REF!</f>
        <v>#REF!</v>
      </c>
      <c r="K46" s="224"/>
      <c r="L46" s="144">
        <f>SUM(F46:I46)</f>
        <v>0</v>
      </c>
    </row>
    <row r="47" spans="1:12" s="178" customFormat="1" ht="12.75">
      <c r="A47" s="156"/>
      <c r="C47" s="206"/>
      <c r="D47" s="174"/>
      <c r="E47" s="222" t="s">
        <v>212</v>
      </c>
      <c r="F47" s="223">
        <f>F14</f>
        <v>-30</v>
      </c>
      <c r="G47" s="223">
        <v>0</v>
      </c>
      <c r="H47" s="223">
        <v>0</v>
      </c>
      <c r="I47" s="223">
        <v>0</v>
      </c>
      <c r="J47" s="223" t="e">
        <f>#REF!+#REF!</f>
        <v>#REF!</v>
      </c>
      <c r="K47" s="224"/>
      <c r="L47" s="144">
        <f>SUM(F47:I47)</f>
        <v>-30</v>
      </c>
    </row>
    <row r="48" spans="1:12" s="178" customFormat="1" ht="12.75">
      <c r="A48" s="156"/>
      <c r="C48" s="206"/>
      <c r="D48" s="174"/>
      <c r="E48" s="143" t="s">
        <v>168</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194</v>
      </c>
      <c r="D50" s="174"/>
      <c r="E50" s="140" t="s">
        <v>167</v>
      </c>
      <c r="F50" s="141" t="s">
        <v>34</v>
      </c>
      <c r="G50" s="141" t="s">
        <v>31</v>
      </c>
      <c r="H50" s="141" t="s">
        <v>32</v>
      </c>
      <c r="I50" s="141" t="s">
        <v>146</v>
      </c>
      <c r="J50" s="141" t="s">
        <v>146</v>
      </c>
      <c r="K50" s="174"/>
      <c r="L50" s="143" t="s">
        <v>168</v>
      </c>
    </row>
    <row r="51" spans="1:12" s="178" customFormat="1" ht="12.75">
      <c r="A51" s="156"/>
      <c r="C51" s="206"/>
      <c r="D51" s="174"/>
      <c r="E51" s="222" t="s">
        <v>175</v>
      </c>
      <c r="F51" s="223">
        <f>F8</f>
        <v>-17</v>
      </c>
      <c r="G51" s="223">
        <f>G8</f>
        <v>-12</v>
      </c>
      <c r="H51" s="223">
        <f>H8</f>
        <v>0</v>
      </c>
      <c r="I51" s="223">
        <f>I8</f>
        <v>0</v>
      </c>
      <c r="J51" s="223">
        <f>J8</f>
        <v>0</v>
      </c>
      <c r="K51" s="224"/>
      <c r="L51" s="144">
        <f>SUM(F51:I51)</f>
        <v>-29</v>
      </c>
    </row>
    <row r="52" spans="1:12" s="178" customFormat="1" ht="12.75">
      <c r="A52" s="156"/>
      <c r="C52" s="206"/>
      <c r="D52" s="174"/>
      <c r="E52" s="222" t="s">
        <v>211</v>
      </c>
      <c r="F52" s="223">
        <v>0</v>
      </c>
      <c r="G52" s="223">
        <v>0</v>
      </c>
      <c r="H52" s="223">
        <v>0</v>
      </c>
      <c r="I52" s="223">
        <f>I9</f>
        <v>0</v>
      </c>
      <c r="J52" s="223"/>
      <c r="K52" s="224"/>
      <c r="L52" s="144">
        <f>SUM(F52:I52)</f>
        <v>0</v>
      </c>
    </row>
    <row r="53" spans="1:12" s="178" customFormat="1" ht="12.75">
      <c r="A53" s="156"/>
      <c r="C53" s="206"/>
      <c r="D53" s="174"/>
      <c r="E53" s="222" t="s">
        <v>212</v>
      </c>
      <c r="F53" s="223">
        <f>+F9+F10</f>
        <v>-425</v>
      </c>
      <c r="G53" s="223">
        <f>+G9+G10</f>
        <v>-22</v>
      </c>
      <c r="H53" s="223">
        <f>+H9+H10</f>
        <v>-74</v>
      </c>
      <c r="I53" s="223">
        <f>+I9+I10</f>
        <v>0</v>
      </c>
      <c r="J53" s="223"/>
      <c r="K53" s="224"/>
      <c r="L53" s="144">
        <f>SUM(F53:I53)</f>
        <v>-521</v>
      </c>
    </row>
    <row r="54" spans="1:12" s="178" customFormat="1" ht="12.75">
      <c r="A54" s="156"/>
      <c r="C54" s="206"/>
      <c r="D54" s="174"/>
      <c r="E54" s="143" t="s">
        <v>168</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167</v>
      </c>
      <c r="F56" s="141" t="s">
        <v>34</v>
      </c>
      <c r="G56" s="141" t="s">
        <v>31</v>
      </c>
      <c r="H56" s="141" t="s">
        <v>32</v>
      </c>
      <c r="I56" s="141" t="s">
        <v>146</v>
      </c>
      <c r="J56" s="141" t="s">
        <v>146</v>
      </c>
      <c r="K56" s="174"/>
      <c r="L56" s="143" t="s">
        <v>168</v>
      </c>
    </row>
    <row r="57" spans="1:12" s="178" customFormat="1" ht="12.75">
      <c r="A57" s="156"/>
      <c r="D57" s="174"/>
      <c r="E57" s="222" t="s">
        <v>175</v>
      </c>
      <c r="F57" s="223"/>
      <c r="G57" s="223"/>
      <c r="H57" s="223"/>
      <c r="I57" s="223"/>
      <c r="J57" s="223"/>
      <c r="K57" s="224"/>
      <c r="L57" s="144">
        <f>SUM(F57:I57)</f>
        <v>0</v>
      </c>
    </row>
    <row r="58" spans="1:12" s="178" customFormat="1" ht="12.75">
      <c r="A58" s="156"/>
      <c r="D58" s="174"/>
      <c r="E58" s="222" t="s">
        <v>211</v>
      </c>
      <c r="F58" s="223"/>
      <c r="G58" s="223"/>
      <c r="H58" s="223"/>
      <c r="I58" s="223"/>
      <c r="J58" s="223"/>
      <c r="K58" s="224"/>
      <c r="L58" s="144">
        <f>SUM(F58:I58)</f>
        <v>0</v>
      </c>
    </row>
    <row r="59" spans="1:12" s="178" customFormat="1" ht="12.75">
      <c r="A59" s="156"/>
      <c r="D59" s="174"/>
      <c r="E59" s="222" t="s">
        <v>212</v>
      </c>
      <c r="F59" s="223"/>
      <c r="G59" s="223"/>
      <c r="H59" s="223"/>
      <c r="I59" s="223"/>
      <c r="J59" s="223"/>
      <c r="K59" s="224"/>
      <c r="L59" s="144">
        <f>SUM(F59:I59)</f>
        <v>0</v>
      </c>
    </row>
    <row r="60" spans="1:12" s="178" customFormat="1" ht="12.75">
      <c r="A60" s="156"/>
      <c r="D60" s="174"/>
      <c r="E60" s="143" t="s">
        <v>168</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tabSelected="1" zoomScalePageLayoutView="0" workbookViewId="0" topLeftCell="A1">
      <pane ySplit="2" topLeftCell="A20" activePane="bottomLeft" state="frozen"/>
      <selection pane="topLeft" activeCell="S39" sqref="S39"/>
      <selection pane="bottomLeft" activeCell="S39" sqref="S39"/>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6" t="s">
        <v>228</v>
      </c>
      <c r="C1" s="296"/>
      <c r="D1" s="296"/>
      <c r="E1" s="296"/>
      <c r="F1" s="296"/>
      <c r="G1" s="296"/>
      <c r="H1" s="296"/>
      <c r="I1" s="296"/>
      <c r="J1" s="122"/>
      <c r="L1" s="294"/>
      <c r="M1" s="294"/>
      <c r="N1" s="294"/>
      <c r="O1" s="294"/>
      <c r="P1" s="126"/>
    </row>
    <row r="2" spans="1:17" s="178" customFormat="1" ht="20.25" customHeight="1">
      <c r="A2" s="207"/>
      <c r="C2" s="123" t="s">
        <v>13</v>
      </c>
      <c r="D2" s="124"/>
      <c r="E2" s="149"/>
      <c r="F2" s="206" t="s">
        <v>34</v>
      </c>
      <c r="G2" s="206" t="s">
        <v>31</v>
      </c>
      <c r="H2" s="206" t="s">
        <v>32</v>
      </c>
      <c r="I2" s="206" t="s">
        <v>146</v>
      </c>
      <c r="J2" s="206" t="s">
        <v>146</v>
      </c>
      <c r="L2" s="294" t="s">
        <v>111</v>
      </c>
      <c r="M2" s="294"/>
      <c r="N2" s="294"/>
      <c r="O2" s="294"/>
      <c r="P2" s="294"/>
      <c r="Q2" s="294"/>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146</v>
      </c>
      <c r="P3" s="132" t="s">
        <v>146</v>
      </c>
      <c r="Q3" s="132" t="s">
        <v>15</v>
      </c>
    </row>
    <row r="4" spans="2:17" s="178" customFormat="1" ht="12.75">
      <c r="B4" s="298"/>
      <c r="C4" s="298"/>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3347</v>
      </c>
      <c r="H5" s="128">
        <f>G30</f>
        <v>3165</v>
      </c>
      <c r="I5" s="128">
        <f>H30</f>
        <v>3049</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152</v>
      </c>
      <c r="C8" s="196" t="s">
        <v>178</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229</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229</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229</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73" t="s">
        <v>74</v>
      </c>
      <c r="C14" s="172" t="s">
        <v>323</v>
      </c>
      <c r="D14" s="210"/>
      <c r="E14" s="197" t="s">
        <v>36</v>
      </c>
      <c r="F14" s="181">
        <v>-36</v>
      </c>
      <c r="G14" s="181"/>
      <c r="H14" s="181"/>
      <c r="I14" s="181"/>
      <c r="J14" s="211"/>
      <c r="L14" s="180">
        <v>1</v>
      </c>
      <c r="M14" s="180"/>
      <c r="N14" s="180"/>
      <c r="O14" s="180"/>
      <c r="P14" s="180"/>
      <c r="Q14" s="180">
        <f>+SUM(L14:O14)</f>
        <v>1</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5" t="s">
        <v>24</v>
      </c>
      <c r="C16" s="295"/>
      <c r="D16" s="202"/>
      <c r="E16" s="208"/>
      <c r="F16" s="135">
        <f>+SUM(F8:F15)</f>
        <v>-89</v>
      </c>
      <c r="G16" s="135">
        <f>+SUM(G8:G15)</f>
        <v>-85</v>
      </c>
      <c r="H16" s="135">
        <f>+SUM(H8:H15)</f>
        <v>-26</v>
      </c>
      <c r="I16" s="135">
        <f>+SUM(I8:I15)</f>
        <v>0</v>
      </c>
      <c r="J16" s="135">
        <f>+SUM(J8:J10)</f>
        <v>-16</v>
      </c>
      <c r="L16" s="136">
        <f aca="true" t="shared" si="1" ref="L16:Q16">SUM(L8:L15)</f>
        <v>3</v>
      </c>
      <c r="M16" s="136">
        <f t="shared" si="1"/>
        <v>0</v>
      </c>
      <c r="N16" s="136">
        <f t="shared" si="1"/>
        <v>0</v>
      </c>
      <c r="O16" s="136">
        <f t="shared" si="1"/>
        <v>0</v>
      </c>
      <c r="P16" s="136">
        <f t="shared" si="1"/>
        <v>0</v>
      </c>
      <c r="Q16" s="136">
        <f t="shared" si="1"/>
        <v>3</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229</v>
      </c>
      <c r="C19" s="196" t="s">
        <v>180</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7" t="s">
        <v>28</v>
      </c>
      <c r="C21" s="297"/>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290</v>
      </c>
      <c r="C24" s="196" t="s">
        <v>291</v>
      </c>
      <c r="D24" s="210"/>
      <c r="E24" s="197" t="s">
        <v>38</v>
      </c>
      <c r="F24" s="211"/>
      <c r="G24" s="211">
        <v>-100</v>
      </c>
      <c r="H24" s="211">
        <v>-100</v>
      </c>
      <c r="I24" s="211">
        <v>-200</v>
      </c>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7" t="s">
        <v>20</v>
      </c>
      <c r="C26" s="297"/>
      <c r="D26" s="275"/>
      <c r="E26" s="208"/>
      <c r="F26" s="135">
        <f>+SUM(F24:F24)</f>
        <v>0</v>
      </c>
      <c r="G26" s="135">
        <f>+SUM(G24:G24)</f>
        <v>-100</v>
      </c>
      <c r="H26" s="135">
        <f>+SUM(H24:H24)</f>
        <v>-100</v>
      </c>
      <c r="I26" s="135">
        <f>+SUM(I24:I24)</f>
        <v>-200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5" t="s">
        <v>231</v>
      </c>
      <c r="C28" s="295"/>
      <c r="D28" s="202"/>
      <c r="E28" s="208"/>
      <c r="F28" s="135">
        <f>+F16+F21+F26</f>
        <v>-85</v>
      </c>
      <c r="G28" s="135">
        <f>+G16+G21+G26</f>
        <v>-182</v>
      </c>
      <c r="H28" s="135">
        <f>+H16+H21+H26</f>
        <v>-116</v>
      </c>
      <c r="I28" s="135">
        <f>+I16+I21+I26</f>
        <v>-200</v>
      </c>
      <c r="J28" s="135">
        <f>+J16+J21+J26</f>
        <v>-8</v>
      </c>
      <c r="L28" s="136">
        <f aca="true" t="shared" si="4" ref="L28:Q28">+L16+L21+L26</f>
        <v>3</v>
      </c>
      <c r="M28" s="136">
        <f t="shared" si="4"/>
        <v>0</v>
      </c>
      <c r="N28" s="136">
        <f t="shared" si="4"/>
        <v>0</v>
      </c>
      <c r="O28" s="136">
        <f t="shared" si="4"/>
        <v>0</v>
      </c>
      <c r="P28" s="136">
        <f t="shared" si="4"/>
        <v>0</v>
      </c>
      <c r="Q28" s="136">
        <f t="shared" si="4"/>
        <v>3</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5" t="s">
        <v>2</v>
      </c>
      <c r="C30" s="295"/>
      <c r="D30" s="202"/>
      <c r="E30" s="176"/>
      <c r="F30" s="135">
        <f>F5+F28</f>
        <v>3347</v>
      </c>
      <c r="G30" s="135">
        <f>G5+G28</f>
        <v>3165</v>
      </c>
      <c r="H30" s="135">
        <f>H5+H28</f>
        <v>3049</v>
      </c>
      <c r="I30" s="135">
        <f>I5+I28</f>
        <v>2849</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244</v>
      </c>
      <c r="D32" s="174"/>
      <c r="E32" s="176"/>
      <c r="F32" s="130">
        <v>-51</v>
      </c>
      <c r="G32" s="130">
        <v>-5</v>
      </c>
      <c r="H32" s="130">
        <v>-16</v>
      </c>
      <c r="I32" s="130">
        <v>0</v>
      </c>
      <c r="J32" s="130">
        <f>I32+J28</f>
        <v>-8</v>
      </c>
    </row>
    <row r="33" spans="2:10" s="178" customFormat="1" ht="12.75">
      <c r="B33" s="198" t="s">
        <v>90</v>
      </c>
      <c r="C33" s="123"/>
      <c r="D33" s="174"/>
      <c r="E33" s="176"/>
      <c r="F33" s="130">
        <f>F32-F28</f>
        <v>34</v>
      </c>
      <c r="G33" s="130">
        <f>G32-G28</f>
        <v>177</v>
      </c>
      <c r="H33" s="130">
        <f>H32-H28</f>
        <v>100</v>
      </c>
      <c r="I33" s="130">
        <f>I32-I28</f>
        <v>200</v>
      </c>
      <c r="J33" s="130">
        <v>2995.58</v>
      </c>
    </row>
    <row r="34" spans="4:5" s="178" customFormat="1" ht="12.75">
      <c r="D34" s="174"/>
      <c r="E34" s="176"/>
    </row>
    <row r="35" spans="2:5" s="178" customFormat="1" ht="12.75">
      <c r="B35" s="221"/>
      <c r="C35" s="123" t="s">
        <v>183</v>
      </c>
      <c r="D35" s="174"/>
      <c r="E35" s="176"/>
    </row>
    <row r="36" spans="4:5" s="178" customFormat="1" ht="12.75">
      <c r="D36" s="174"/>
      <c r="E36" s="176"/>
    </row>
    <row r="37" spans="3:12" s="178" customFormat="1" ht="12.75">
      <c r="C37" s="206" t="s">
        <v>186</v>
      </c>
      <c r="D37" s="174"/>
      <c r="E37" s="140" t="s">
        <v>167</v>
      </c>
      <c r="F37" s="141" t="s">
        <v>34</v>
      </c>
      <c r="G37" s="142" t="s">
        <v>31</v>
      </c>
      <c r="H37" s="141" t="s">
        <v>32</v>
      </c>
      <c r="I37" s="141" t="s">
        <v>146</v>
      </c>
      <c r="J37" s="141" t="s">
        <v>146</v>
      </c>
      <c r="K37" s="174"/>
      <c r="L37" s="143" t="s">
        <v>168</v>
      </c>
    </row>
    <row r="38" spans="3:12" s="178" customFormat="1" ht="12.75">
      <c r="C38" s="206"/>
      <c r="D38" s="174"/>
      <c r="E38" s="222" t="s">
        <v>175</v>
      </c>
      <c r="F38" s="223">
        <f>F9</f>
        <v>-36</v>
      </c>
      <c r="G38" s="223">
        <f>G9</f>
        <v>0</v>
      </c>
      <c r="H38" s="223">
        <f>H9</f>
        <v>0</v>
      </c>
      <c r="I38" s="223">
        <f>I9</f>
        <v>0</v>
      </c>
      <c r="J38" s="223">
        <f>J9</f>
        <v>0</v>
      </c>
      <c r="K38" s="224"/>
      <c r="L38" s="144">
        <f>SUM(F38:I38)</f>
        <v>-36</v>
      </c>
    </row>
    <row r="39" spans="3:12" s="178" customFormat="1" ht="12.75">
      <c r="C39" s="206"/>
      <c r="D39" s="174"/>
      <c r="E39" s="222" t="s">
        <v>211</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212</v>
      </c>
      <c r="F40" s="223">
        <f>F12+F13+F14</f>
        <v>-38</v>
      </c>
      <c r="G40" s="223">
        <f>G12+G13+G14</f>
        <v>-30</v>
      </c>
      <c r="H40" s="223">
        <f>H12+H13+H14</f>
        <v>-10</v>
      </c>
      <c r="I40" s="223">
        <f>I12+I13+I14</f>
        <v>0</v>
      </c>
      <c r="J40" s="223" t="e">
        <f>#REF!+#REF!</f>
        <v>#REF!</v>
      </c>
      <c r="K40" s="224"/>
      <c r="L40" s="144">
        <f>SUM(F40:I40)</f>
        <v>-78</v>
      </c>
    </row>
    <row r="41" spans="3:12" s="178" customFormat="1" ht="12.75">
      <c r="C41" s="206"/>
      <c r="D41" s="174"/>
      <c r="E41" s="143" t="s">
        <v>168</v>
      </c>
      <c r="F41" s="145">
        <f>SUM(F38:F40)</f>
        <v>-89</v>
      </c>
      <c r="G41" s="146">
        <f aca="true" t="shared" si="5" ref="G41:L41">SUM(G38:G40)</f>
        <v>-85</v>
      </c>
      <c r="H41" s="145">
        <f t="shared" si="5"/>
        <v>-26</v>
      </c>
      <c r="I41" s="145">
        <f t="shared" si="5"/>
        <v>0</v>
      </c>
      <c r="J41" s="145" t="e">
        <f t="shared" si="5"/>
        <v>#REF!</v>
      </c>
      <c r="K41" s="147"/>
      <c r="L41" s="145">
        <f t="shared" si="5"/>
        <v>-200</v>
      </c>
    </row>
    <row r="42" spans="3:5" s="178" customFormat="1" ht="12.75">
      <c r="C42" s="206"/>
      <c r="D42" s="174"/>
      <c r="E42" s="176"/>
    </row>
    <row r="43" spans="3:12" s="178" customFormat="1" ht="12.75">
      <c r="C43" s="206" t="s">
        <v>194</v>
      </c>
      <c r="D43" s="174"/>
      <c r="E43" s="140" t="s">
        <v>167</v>
      </c>
      <c r="F43" s="141" t="s">
        <v>34</v>
      </c>
      <c r="G43" s="142" t="s">
        <v>31</v>
      </c>
      <c r="H43" s="141" t="s">
        <v>32</v>
      </c>
      <c r="I43" s="141" t="s">
        <v>146</v>
      </c>
      <c r="J43" s="141" t="s">
        <v>146</v>
      </c>
      <c r="K43" s="174"/>
      <c r="L43" s="143" t="s">
        <v>168</v>
      </c>
    </row>
    <row r="44" spans="3:12" s="178" customFormat="1" ht="12.75">
      <c r="C44" s="206"/>
      <c r="D44" s="174"/>
      <c r="E44" s="222" t="s">
        <v>175</v>
      </c>
      <c r="F44" s="223">
        <f>F24</f>
        <v>0</v>
      </c>
      <c r="G44" s="223">
        <f>G24</f>
        <v>-100</v>
      </c>
      <c r="H44" s="223">
        <f>H24</f>
        <v>-100</v>
      </c>
      <c r="I44" s="223">
        <f>I24</f>
        <v>-200</v>
      </c>
      <c r="J44" s="223"/>
      <c r="K44" s="224"/>
      <c r="L44" s="144">
        <f>SUM(F44:I44)</f>
        <v>-400</v>
      </c>
    </row>
    <row r="45" spans="3:12" s="178" customFormat="1" ht="12.75">
      <c r="C45" s="206"/>
      <c r="D45" s="174"/>
      <c r="E45" s="222" t="s">
        <v>211</v>
      </c>
      <c r="F45" s="223"/>
      <c r="G45" s="223"/>
      <c r="H45" s="223"/>
      <c r="I45" s="223"/>
      <c r="J45" s="223"/>
      <c r="K45" s="224"/>
      <c r="L45" s="144">
        <f>SUM(F45:I45)</f>
        <v>0</v>
      </c>
    </row>
    <row r="46" spans="3:12" s="178" customFormat="1" ht="12.75">
      <c r="C46" s="206"/>
      <c r="D46" s="174"/>
      <c r="E46" s="222" t="s">
        <v>212</v>
      </c>
      <c r="F46" s="223"/>
      <c r="G46" s="223"/>
      <c r="H46" s="223"/>
      <c r="I46" s="223"/>
      <c r="J46" s="223"/>
      <c r="K46" s="224"/>
      <c r="L46" s="144">
        <f>SUM(F46:I46)</f>
        <v>0</v>
      </c>
    </row>
    <row r="47" spans="3:12" s="178" customFormat="1" ht="12.75">
      <c r="C47" s="206"/>
      <c r="D47" s="174"/>
      <c r="E47" s="143" t="s">
        <v>168</v>
      </c>
      <c r="F47" s="145">
        <f>SUM(F44:F46)</f>
        <v>0</v>
      </c>
      <c r="G47" s="146">
        <f>SUM(G44:G46)</f>
        <v>-100</v>
      </c>
      <c r="H47" s="145">
        <f>SUM(H44:H46)</f>
        <v>-100</v>
      </c>
      <c r="I47" s="145">
        <f>SUM(I44:I46)</f>
        <v>-200</v>
      </c>
      <c r="J47" s="145">
        <f>SUM(J44:J46)</f>
        <v>0</v>
      </c>
      <c r="K47" s="147"/>
      <c r="L47" s="145">
        <f>SUM(L44:L46)</f>
        <v>-400</v>
      </c>
    </row>
    <row r="48" spans="3:5" s="178" customFormat="1" ht="12.75">
      <c r="C48" s="206"/>
      <c r="D48" s="174"/>
      <c r="E48" s="176"/>
    </row>
    <row r="49" spans="3:12" s="178" customFormat="1" ht="12.75">
      <c r="C49" s="206" t="s">
        <v>8</v>
      </c>
      <c r="D49" s="174"/>
      <c r="E49" s="140" t="s">
        <v>167</v>
      </c>
      <c r="F49" s="141" t="s">
        <v>34</v>
      </c>
      <c r="G49" s="142" t="s">
        <v>31</v>
      </c>
      <c r="H49" s="141" t="s">
        <v>32</v>
      </c>
      <c r="I49" s="141" t="s">
        <v>146</v>
      </c>
      <c r="J49" s="141" t="s">
        <v>146</v>
      </c>
      <c r="K49" s="174"/>
      <c r="L49" s="143" t="s">
        <v>168</v>
      </c>
    </row>
    <row r="50" spans="4:12" s="178" customFormat="1" ht="12.75">
      <c r="D50" s="174"/>
      <c r="E50" s="222" t="s">
        <v>175</v>
      </c>
      <c r="F50" s="223"/>
      <c r="G50" s="223"/>
      <c r="H50" s="223"/>
      <c r="I50" s="223"/>
      <c r="J50" s="223"/>
      <c r="K50" s="224"/>
      <c r="L50" s="144">
        <f>SUM(F50:I50)</f>
        <v>0</v>
      </c>
    </row>
    <row r="51" spans="4:12" s="178" customFormat="1" ht="12.75">
      <c r="D51" s="174"/>
      <c r="E51" s="222" t="s">
        <v>211</v>
      </c>
      <c r="F51" s="223"/>
      <c r="G51" s="223"/>
      <c r="H51" s="223"/>
      <c r="I51" s="223"/>
      <c r="J51" s="223"/>
      <c r="K51" s="224"/>
      <c r="L51" s="144">
        <f>SUM(F51:I51)</f>
        <v>0</v>
      </c>
    </row>
    <row r="52" spans="4:12" s="178" customFormat="1" ht="12.75">
      <c r="D52" s="174"/>
      <c r="E52" s="222" t="s">
        <v>212</v>
      </c>
      <c r="F52" s="223"/>
      <c r="G52" s="223"/>
      <c r="H52" s="223"/>
      <c r="I52" s="223"/>
      <c r="J52" s="223"/>
      <c r="K52" s="224"/>
      <c r="L52" s="144">
        <f>SUM(F52:I52)</f>
        <v>0</v>
      </c>
    </row>
    <row r="53" spans="4:12" s="178" customFormat="1" ht="12.75">
      <c r="D53" s="174"/>
      <c r="E53" s="143" t="s">
        <v>168</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7" dxfId="0" operator="equal" stopIfTrue="1">
      <formula>0</formula>
    </cfRule>
  </conditionalFormatting>
  <conditionalFormatting sqref="L21:Q21">
    <cfRule type="cellIs" priority="16" dxfId="0" operator="equal" stopIfTrue="1">
      <formula>0</formula>
    </cfRule>
  </conditionalFormatting>
  <conditionalFormatting sqref="E11:J11 Q11 Q15 E15:J15">
    <cfRule type="cellIs" priority="15" dxfId="0" operator="equal" stopIfTrue="1">
      <formula>0</formula>
    </cfRule>
  </conditionalFormatting>
  <conditionalFormatting sqref="Q12:Q13 E12:J13">
    <cfRule type="cellIs" priority="6" dxfId="0" operator="equal" stopIfTrue="1">
      <formula>0</formula>
    </cfRule>
  </conditionalFormatting>
  <conditionalFormatting sqref="Q19 E19:J19">
    <cfRule type="cellIs" priority="5" dxfId="0" operator="equal" stopIfTrue="1">
      <formula>0</formula>
    </cfRule>
  </conditionalFormatting>
  <conditionalFormatting sqref="L26:Q26 Q24">
    <cfRule type="cellIs" priority="4" dxfId="0" operator="equal" stopIfTrue="1">
      <formula>0</formula>
    </cfRule>
  </conditionalFormatting>
  <conditionalFormatting sqref="E24">
    <cfRule type="cellIs" priority="3"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tabSelected="1" zoomScaleSheetLayoutView="75" zoomScalePageLayoutView="0" workbookViewId="0" topLeftCell="A1">
      <pane ySplit="2" topLeftCell="A3" activePane="bottomLeft" state="frozen"/>
      <selection pane="topLeft" activeCell="S39" sqref="S39"/>
      <selection pane="bottomLeft" activeCell="S39" sqref="S39"/>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6" t="s">
        <v>44</v>
      </c>
      <c r="C1" s="296"/>
      <c r="D1" s="296"/>
      <c r="E1" s="296"/>
      <c r="F1" s="296"/>
      <c r="G1" s="296"/>
      <c r="H1" s="296"/>
      <c r="I1" s="296"/>
      <c r="J1" s="122"/>
      <c r="L1" s="122"/>
      <c r="M1" s="122"/>
      <c r="N1" s="122"/>
      <c r="O1" s="122"/>
      <c r="P1" s="122"/>
      <c r="Q1" s="122"/>
    </row>
    <row r="2" spans="1:17" s="178" customFormat="1" ht="18" customHeight="1">
      <c r="A2" s="207"/>
      <c r="C2" s="123" t="s">
        <v>13</v>
      </c>
      <c r="D2" s="124"/>
      <c r="E2" s="161"/>
      <c r="F2" s="206" t="s">
        <v>34</v>
      </c>
      <c r="G2" s="206" t="s">
        <v>31</v>
      </c>
      <c r="H2" s="206" t="s">
        <v>32</v>
      </c>
      <c r="I2" s="206" t="s">
        <v>146</v>
      </c>
      <c r="J2" s="206" t="s">
        <v>146</v>
      </c>
      <c r="L2" s="294" t="s">
        <v>111</v>
      </c>
      <c r="M2" s="294"/>
      <c r="N2" s="294"/>
      <c r="O2" s="294"/>
      <c r="P2" s="294"/>
      <c r="Q2" s="294"/>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146</v>
      </c>
      <c r="P3" s="127" t="s">
        <v>146</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8"/>
      <c r="C6" s="298"/>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153</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313</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5" t="s">
        <v>20</v>
      </c>
      <c r="C17" s="295"/>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5" t="s">
        <v>21</v>
      </c>
      <c r="C19" s="295"/>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5" t="s">
        <v>22</v>
      </c>
      <c r="C23" s="295"/>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116</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139</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5" t="s">
        <v>24</v>
      </c>
      <c r="C30" s="295"/>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239</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5" t="s">
        <v>28</v>
      </c>
      <c r="C35" s="295"/>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136</v>
      </c>
      <c r="C37" s="217"/>
      <c r="D37" s="175"/>
      <c r="E37" s="208"/>
      <c r="F37" s="218"/>
      <c r="G37" s="218"/>
      <c r="H37" s="218"/>
      <c r="I37" s="218"/>
      <c r="J37" s="218"/>
      <c r="L37" s="219"/>
      <c r="M37" s="219"/>
      <c r="N37" s="219"/>
      <c r="O37" s="219"/>
      <c r="P37" s="219"/>
      <c r="Q37" s="219"/>
    </row>
    <row r="38" spans="1:17" s="178" customFormat="1" ht="12.75">
      <c r="A38" s="156">
        <v>17</v>
      </c>
      <c r="B38" s="173" t="s">
        <v>60</v>
      </c>
      <c r="C38" s="172" t="s">
        <v>300</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299</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7" t="s">
        <v>137</v>
      </c>
      <c r="C41" s="297"/>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5" t="s">
        <v>63</v>
      </c>
      <c r="C43" s="295"/>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5" t="s">
        <v>2</v>
      </c>
      <c r="C45" s="295"/>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246</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183</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186</v>
      </c>
      <c r="D53" s="174"/>
      <c r="E53" s="140" t="s">
        <v>167</v>
      </c>
      <c r="F53" s="141" t="s">
        <v>34</v>
      </c>
      <c r="G53" s="142" t="s">
        <v>31</v>
      </c>
      <c r="H53" s="141" t="s">
        <v>32</v>
      </c>
      <c r="I53" s="141" t="s">
        <v>146</v>
      </c>
      <c r="J53" s="141" t="s">
        <v>146</v>
      </c>
      <c r="K53" s="174"/>
      <c r="L53" s="143" t="s">
        <v>168</v>
      </c>
    </row>
    <row r="54" spans="3:12" s="178" customFormat="1" ht="12.75">
      <c r="C54" s="206"/>
      <c r="D54" s="174"/>
      <c r="E54" s="222" t="s">
        <v>175</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211</v>
      </c>
      <c r="F55" s="223">
        <f>0</f>
        <v>0</v>
      </c>
      <c r="G55" s="223">
        <f>0</f>
        <v>0</v>
      </c>
      <c r="H55" s="223">
        <f>0</f>
        <v>0</v>
      </c>
      <c r="I55" s="223">
        <f>0</f>
        <v>0</v>
      </c>
      <c r="J55" s="223"/>
      <c r="K55" s="224"/>
      <c r="L55" s="144">
        <f>SUM(F55:I55)</f>
        <v>0</v>
      </c>
    </row>
    <row r="56" spans="3:12" s="178" customFormat="1" ht="12.75">
      <c r="C56" s="206"/>
      <c r="D56" s="174"/>
      <c r="E56" s="222" t="s">
        <v>212</v>
      </c>
      <c r="F56" s="223">
        <f>F25+F26</f>
        <v>-20</v>
      </c>
      <c r="G56" s="223">
        <f>G25+G26</f>
        <v>0</v>
      </c>
      <c r="H56" s="223">
        <f>H25+H26</f>
        <v>0</v>
      </c>
      <c r="I56" s="223">
        <f>I25+I26</f>
        <v>0</v>
      </c>
      <c r="J56" s="223">
        <f>J25+J26</f>
        <v>0</v>
      </c>
      <c r="K56" s="224"/>
      <c r="L56" s="144">
        <f>SUM(F56:I56)</f>
        <v>-20</v>
      </c>
    </row>
    <row r="57" spans="3:12" s="178" customFormat="1" ht="12.75">
      <c r="C57" s="206"/>
      <c r="D57" s="174"/>
      <c r="E57" s="143" t="s">
        <v>168</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194</v>
      </c>
      <c r="D59" s="174"/>
      <c r="E59" s="140" t="s">
        <v>167</v>
      </c>
      <c r="F59" s="141" t="s">
        <v>30</v>
      </c>
      <c r="G59" s="142" t="s">
        <v>34</v>
      </c>
      <c r="H59" s="141" t="s">
        <v>31</v>
      </c>
      <c r="I59" s="141" t="s">
        <v>32</v>
      </c>
      <c r="J59" s="141" t="s">
        <v>146</v>
      </c>
      <c r="K59" s="174"/>
      <c r="L59" s="143" t="s">
        <v>168</v>
      </c>
    </row>
    <row r="60" spans="3:12" s="178" customFormat="1" ht="12.75">
      <c r="C60" s="206"/>
      <c r="D60" s="174"/>
      <c r="E60" s="222" t="s">
        <v>175</v>
      </c>
      <c r="F60" s="223">
        <f>F15</f>
        <v>-66</v>
      </c>
      <c r="G60" s="223">
        <f>0</f>
        <v>0</v>
      </c>
      <c r="H60" s="223">
        <f>0</f>
        <v>0</v>
      </c>
      <c r="I60" s="223">
        <f>0</f>
        <v>0</v>
      </c>
      <c r="J60" s="223"/>
      <c r="K60" s="224"/>
      <c r="L60" s="144">
        <f>SUM(F60:I60)</f>
        <v>-66</v>
      </c>
    </row>
    <row r="61" spans="3:12" s="178" customFormat="1" ht="12.75">
      <c r="C61" s="206"/>
      <c r="D61" s="174"/>
      <c r="E61" s="222" t="s">
        <v>211</v>
      </c>
      <c r="F61" s="223">
        <f>F11</f>
        <v>-5</v>
      </c>
      <c r="G61" s="223"/>
      <c r="H61" s="223">
        <f>H11</f>
        <v>0</v>
      </c>
      <c r="I61" s="223">
        <f>I11</f>
        <v>0</v>
      </c>
      <c r="J61" s="223" t="e">
        <f>#REF!+J11</f>
        <v>#REF!</v>
      </c>
      <c r="K61" s="224"/>
      <c r="L61" s="144">
        <f>SUM(F61:I61)</f>
        <v>-5</v>
      </c>
    </row>
    <row r="62" spans="3:12" s="178" customFormat="1" ht="12.75">
      <c r="C62" s="206"/>
      <c r="D62" s="174"/>
      <c r="E62" s="222" t="s">
        <v>212</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168</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167</v>
      </c>
      <c r="F65" s="141" t="s">
        <v>30</v>
      </c>
      <c r="G65" s="142" t="s">
        <v>34</v>
      </c>
      <c r="H65" s="141" t="s">
        <v>31</v>
      </c>
      <c r="I65" s="141" t="s">
        <v>32</v>
      </c>
      <c r="J65" s="141" t="s">
        <v>146</v>
      </c>
      <c r="K65" s="174"/>
      <c r="L65" s="143" t="s">
        <v>168</v>
      </c>
    </row>
    <row r="66" spans="4:12" s="178" customFormat="1" ht="12.75">
      <c r="D66" s="174"/>
      <c r="E66" s="222" t="s">
        <v>175</v>
      </c>
      <c r="F66" s="223"/>
      <c r="G66" s="223">
        <f>G21</f>
        <v>-75</v>
      </c>
      <c r="H66" s="223"/>
      <c r="I66" s="223"/>
      <c r="J66" s="223"/>
      <c r="K66" s="224"/>
      <c r="L66" s="144">
        <f>SUM(F66:I66)</f>
        <v>-75</v>
      </c>
    </row>
    <row r="67" spans="4:12" s="178" customFormat="1" ht="12.75">
      <c r="D67" s="174"/>
      <c r="E67" s="222" t="s">
        <v>211</v>
      </c>
      <c r="F67" s="223"/>
      <c r="G67" s="223"/>
      <c r="H67" s="223"/>
      <c r="I67" s="223"/>
      <c r="J67" s="223" t="e">
        <f>#REF!</f>
        <v>#REF!</v>
      </c>
      <c r="K67" s="224"/>
      <c r="L67" s="144">
        <f>SUM(F67:I67)</f>
        <v>0</v>
      </c>
    </row>
    <row r="68" spans="4:12" s="178" customFormat="1" ht="12.75">
      <c r="D68" s="174"/>
      <c r="E68" s="222" t="s">
        <v>212</v>
      </c>
      <c r="F68" s="223">
        <f>F20+F21</f>
        <v>-13</v>
      </c>
      <c r="G68" s="223">
        <f>G20</f>
        <v>-11</v>
      </c>
      <c r="H68" s="223">
        <f>H20+H21</f>
        <v>-10</v>
      </c>
      <c r="I68" s="223">
        <f>I20+I21</f>
        <v>-9</v>
      </c>
      <c r="J68" s="223">
        <f>J20+J21</f>
        <v>-9</v>
      </c>
      <c r="K68" s="224"/>
      <c r="L68" s="144">
        <f>SUM(F68:I68)</f>
        <v>-43</v>
      </c>
    </row>
    <row r="69" spans="4:12" s="178" customFormat="1" ht="12.75">
      <c r="D69" s="174"/>
      <c r="E69" s="143" t="s">
        <v>168</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41:C41"/>
    <mergeCell ref="B1:I1"/>
    <mergeCell ref="B6:C6"/>
    <mergeCell ref="B17:C17"/>
    <mergeCell ref="L2:Q2"/>
    <mergeCell ref="B45:C45"/>
    <mergeCell ref="B35:C35"/>
    <mergeCell ref="B43:C43"/>
    <mergeCell ref="B19:C19"/>
    <mergeCell ref="B23:C23"/>
    <mergeCell ref="B30:C30"/>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7" t="s">
        <v>144</v>
      </c>
      <c r="B1" s="287"/>
      <c r="C1" s="287"/>
      <c r="D1" s="287"/>
      <c r="E1" s="287"/>
      <c r="F1" s="287"/>
      <c r="G1" s="287"/>
      <c r="H1" s="287"/>
      <c r="I1" s="287"/>
      <c r="J1" s="287"/>
      <c r="K1" s="287"/>
      <c r="L1" s="287"/>
      <c r="M1" s="287"/>
      <c r="N1" s="287"/>
    </row>
    <row r="2" spans="1:14" ht="12.75">
      <c r="A2" s="293"/>
      <c r="B2" s="287"/>
      <c r="C2" s="287"/>
      <c r="D2" s="287"/>
      <c r="E2" s="287"/>
      <c r="F2" s="287"/>
      <c r="G2" s="287"/>
      <c r="H2" s="287"/>
      <c r="I2" s="287"/>
      <c r="J2" s="287"/>
      <c r="K2" s="287"/>
      <c r="L2" s="287"/>
      <c r="M2" s="287"/>
      <c r="N2" s="287"/>
    </row>
    <row r="3" spans="1:14" ht="12.75">
      <c r="A3" s="287"/>
      <c r="B3" s="287"/>
      <c r="C3" s="287"/>
      <c r="D3" s="287"/>
      <c r="E3" s="287"/>
      <c r="F3" s="287"/>
      <c r="G3" s="287"/>
      <c r="H3" s="287"/>
      <c r="I3" s="287"/>
      <c r="J3" s="287"/>
      <c r="K3" s="287"/>
      <c r="L3" s="287"/>
      <c r="M3" s="287"/>
      <c r="N3" s="287"/>
    </row>
    <row r="4" spans="1:14" ht="409.5" customHeight="1">
      <c r="A4" s="287"/>
      <c r="B4" s="287"/>
      <c r="C4" s="287"/>
      <c r="D4" s="287"/>
      <c r="E4" s="287"/>
      <c r="F4" s="287"/>
      <c r="G4" s="287"/>
      <c r="H4" s="287"/>
      <c r="I4" s="287"/>
      <c r="J4" s="287"/>
      <c r="K4" s="287"/>
      <c r="L4" s="287"/>
      <c r="M4" s="287"/>
      <c r="N4" s="287"/>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tabSelected="1" zoomScalePageLayoutView="0" workbookViewId="0" topLeftCell="A1">
      <pane xSplit="1" ySplit="3" topLeftCell="F4" activePane="bottomRight" state="frozen"/>
      <selection pane="topLeft" activeCell="S39" sqref="S39"/>
      <selection pane="topRight" activeCell="S39" sqref="S39"/>
      <selection pane="bottomLeft" activeCell="S39" sqref="S39"/>
      <selection pane="bottomRight" activeCell="S39" sqref="S3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91" t="s">
        <v>256</v>
      </c>
      <c r="B1" s="291"/>
      <c r="C1" s="291"/>
      <c r="D1" s="291"/>
      <c r="E1" s="291"/>
      <c r="F1" s="291"/>
      <c r="G1" s="291"/>
      <c r="H1" s="291"/>
      <c r="I1" s="291"/>
      <c r="J1" s="291"/>
      <c r="K1" s="291"/>
      <c r="L1" s="291"/>
      <c r="M1" s="291"/>
      <c r="N1" s="291"/>
      <c r="O1" s="291"/>
      <c r="P1" s="291"/>
      <c r="Q1" s="115"/>
      <c r="R1" s="115"/>
      <c r="S1" s="115"/>
      <c r="T1" s="115"/>
    </row>
    <row r="2" spans="1:20" ht="15.75" customHeight="1">
      <c r="A2" s="291" t="s">
        <v>235</v>
      </c>
      <c r="B2" s="291"/>
      <c r="C2" s="291"/>
      <c r="D2" s="291"/>
      <c r="E2" s="291"/>
      <c r="F2" s="291"/>
      <c r="G2" s="291"/>
      <c r="H2" s="291"/>
      <c r="I2" s="291"/>
      <c r="J2" s="291"/>
      <c r="K2" s="291"/>
      <c r="L2" s="291"/>
      <c r="M2" s="291"/>
      <c r="N2" s="291"/>
      <c r="O2" s="291"/>
      <c r="P2" s="291"/>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210</v>
      </c>
    </row>
    <row r="6" spans="1:18" ht="25.5">
      <c r="A6" s="45" t="s">
        <v>204</v>
      </c>
      <c r="B6" s="88" t="s">
        <v>98</v>
      </c>
      <c r="C6" s="289" t="s">
        <v>27</v>
      </c>
      <c r="D6" s="290"/>
      <c r="E6" s="292" t="s">
        <v>186</v>
      </c>
      <c r="F6" s="290"/>
      <c r="G6" s="289" t="s">
        <v>25</v>
      </c>
      <c r="H6" s="290"/>
      <c r="I6" s="289" t="s">
        <v>194</v>
      </c>
      <c r="J6" s="290"/>
      <c r="K6" s="289" t="s">
        <v>21</v>
      </c>
      <c r="L6" s="290"/>
      <c r="M6" s="289" t="s">
        <v>136</v>
      </c>
      <c r="N6" s="290"/>
      <c r="O6" s="57" t="s">
        <v>106</v>
      </c>
      <c r="Q6" s="68" t="s">
        <v>265</v>
      </c>
      <c r="R6" s="186" t="s">
        <v>266</v>
      </c>
    </row>
    <row r="7" spans="1:18" ht="17.25" customHeight="1">
      <c r="A7" s="46"/>
      <c r="B7" s="47" t="s">
        <v>199</v>
      </c>
      <c r="C7" s="114" t="s">
        <v>199</v>
      </c>
      <c r="D7" s="57" t="s">
        <v>200</v>
      </c>
      <c r="E7" s="47" t="s">
        <v>199</v>
      </c>
      <c r="F7" s="47" t="s">
        <v>200</v>
      </c>
      <c r="G7" s="276" t="s">
        <v>199</v>
      </c>
      <c r="H7" s="57" t="s">
        <v>200</v>
      </c>
      <c r="I7" s="47" t="s">
        <v>199</v>
      </c>
      <c r="J7" s="57" t="s">
        <v>200</v>
      </c>
      <c r="K7" s="57" t="s">
        <v>199</v>
      </c>
      <c r="L7" s="55" t="s">
        <v>200</v>
      </c>
      <c r="M7" s="47" t="s">
        <v>199</v>
      </c>
      <c r="N7" s="47" t="s">
        <v>200</v>
      </c>
      <c r="O7" s="57" t="s">
        <v>199</v>
      </c>
      <c r="Q7" s="184"/>
      <c r="R7" s="184"/>
    </row>
    <row r="8" spans="1:18" ht="12.75">
      <c r="A8" s="44" t="s">
        <v>179</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Fac'!F43</f>
        <v>205</v>
      </c>
      <c r="N8" s="169"/>
      <c r="O8" s="64">
        <f aca="true" t="shared" si="0" ref="O8:O13">SUM(B8,C8,E8,G8,I8,K8,M8)</f>
        <v>218</v>
      </c>
      <c r="Q8" s="184">
        <f>'HR &amp; Fac'!F49</f>
        <v>-57</v>
      </c>
      <c r="R8" s="184">
        <f>O8-Q8</f>
        <v>275</v>
      </c>
    </row>
    <row r="9" spans="1:18" ht="12.75">
      <c r="A9" s="44" t="s">
        <v>203</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202</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220</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201</v>
      </c>
      <c r="B12" s="49">
        <f>'Bus Imp &amp; Tech'!F21</f>
        <v>91</v>
      </c>
      <c r="C12" s="50">
        <f>'Bus Imp &amp; Tech'!F31</f>
        <v>10</v>
      </c>
      <c r="D12" s="166"/>
      <c r="E12" s="49">
        <f>'Bus Imp &amp; Tech'!F16</f>
        <v>-88</v>
      </c>
      <c r="F12" s="168"/>
      <c r="G12" s="50"/>
      <c r="H12" s="49"/>
      <c r="I12" s="49"/>
      <c r="J12" s="166"/>
      <c r="K12" s="49"/>
      <c r="L12" s="169"/>
      <c r="M12" s="49">
        <f>'Bus Imp &amp; Tech'!F36</f>
        <v>150</v>
      </c>
      <c r="N12" s="169"/>
      <c r="O12" s="64">
        <f t="shared" si="0"/>
        <v>163</v>
      </c>
      <c r="Q12" s="194">
        <f>'Bus Imp &amp; Tech'!F42</f>
        <v>3</v>
      </c>
      <c r="R12" s="184">
        <f>O12-Q12</f>
        <v>160</v>
      </c>
      <c r="V12" s="93" t="s">
        <v>170</v>
      </c>
      <c r="W12" s="94">
        <f>'HR &amp; Fac'!F45+'L&amp;G'!F28+'Cust Serv'!F36+Finance!F14+'Bus Imp &amp; Tech'!F38-O13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390</v>
      </c>
      <c r="N13" s="171">
        <f t="shared" si="1"/>
        <v>-1</v>
      </c>
      <c r="O13" s="54">
        <f t="shared" si="0"/>
        <v>518</v>
      </c>
      <c r="Q13" s="185">
        <f>SUM(Q8:Q12)</f>
        <v>-150</v>
      </c>
      <c r="R13" s="185">
        <f>SUM(R8:R12)</f>
        <v>668</v>
      </c>
      <c r="V13" s="93" t="s">
        <v>171</v>
      </c>
      <c r="W13" s="94">
        <f>'HR &amp; Fac'!L45+'L&amp;G'!L28+'Cust Serv'!L36+Finance!L14+'Bus Imp &amp; Tech'!L38-D13-F13-H13-J13-L13-N13</f>
        <v>0</v>
      </c>
      <c r="X13" s="92"/>
      <c r="Y13" s="95"/>
      <c r="Z13" s="95"/>
    </row>
    <row r="14" spans="17:18" ht="12.75">
      <c r="Q14" s="184"/>
      <c r="R14" s="184"/>
    </row>
    <row r="15" spans="1:18" ht="12.75">
      <c r="A15" s="33" t="s">
        <v>213</v>
      </c>
      <c r="Q15" s="184"/>
      <c r="R15" s="184"/>
    </row>
    <row r="16" spans="1:18" ht="25.5">
      <c r="A16" s="45" t="s">
        <v>204</v>
      </c>
      <c r="B16" s="57" t="s">
        <v>98</v>
      </c>
      <c r="C16" s="289" t="s">
        <v>27</v>
      </c>
      <c r="D16" s="290"/>
      <c r="E16" s="289" t="s">
        <v>186</v>
      </c>
      <c r="F16" s="290"/>
      <c r="G16" s="289" t="s">
        <v>25</v>
      </c>
      <c r="H16" s="290"/>
      <c r="I16" s="289" t="s">
        <v>194</v>
      </c>
      <c r="J16" s="290"/>
      <c r="K16" s="289" t="s">
        <v>21</v>
      </c>
      <c r="L16" s="290"/>
      <c r="M16" s="289" t="s">
        <v>136</v>
      </c>
      <c r="N16" s="290"/>
      <c r="O16" s="57" t="s">
        <v>106</v>
      </c>
      <c r="Q16" s="68" t="s">
        <v>265</v>
      </c>
      <c r="R16" s="186" t="s">
        <v>266</v>
      </c>
    </row>
    <row r="17" spans="1:15" ht="17.25" customHeight="1">
      <c r="A17" s="46"/>
      <c r="B17" s="47" t="s">
        <v>199</v>
      </c>
      <c r="C17" s="114" t="s">
        <v>199</v>
      </c>
      <c r="D17" s="57" t="s">
        <v>200</v>
      </c>
      <c r="E17" s="47" t="s">
        <v>199</v>
      </c>
      <c r="F17" s="57" t="s">
        <v>200</v>
      </c>
      <c r="G17" s="276" t="s">
        <v>199</v>
      </c>
      <c r="H17" s="57" t="s">
        <v>200</v>
      </c>
      <c r="I17" s="47" t="s">
        <v>199</v>
      </c>
      <c r="J17" s="47" t="s">
        <v>200</v>
      </c>
      <c r="K17" s="47" t="s">
        <v>199</v>
      </c>
      <c r="L17" s="47" t="s">
        <v>200</v>
      </c>
      <c r="M17" s="47" t="s">
        <v>199</v>
      </c>
      <c r="N17" s="47" t="s">
        <v>200</v>
      </c>
      <c r="O17" s="47" t="s">
        <v>199</v>
      </c>
    </row>
    <row r="18" spans="1:21" ht="12.75">
      <c r="A18" s="44" t="s">
        <v>179</v>
      </c>
      <c r="B18" s="49"/>
      <c r="C18" s="50">
        <f>'HR &amp; Fac'!G30</f>
        <v>15</v>
      </c>
      <c r="D18" s="166"/>
      <c r="E18" s="49"/>
      <c r="F18" s="166"/>
      <c r="G18" s="50"/>
      <c r="H18" s="49"/>
      <c r="I18" s="49">
        <f>'HR &amp; Fac'!G11</f>
        <v>-70</v>
      </c>
      <c r="J18" s="166"/>
      <c r="K18" s="49"/>
      <c r="L18" s="169"/>
      <c r="M18" s="49">
        <f>'HR &amp; Fac'!G43</f>
        <v>35</v>
      </c>
      <c r="N18" s="169"/>
      <c r="O18" s="64">
        <f aca="true" t="shared" si="2" ref="O18:O23">SUM(B18,C18,E18,G18,I18,K18,M18)</f>
        <v>-20</v>
      </c>
      <c r="Q18" s="187">
        <f>'HR &amp; Fac'!G49</f>
        <v>-30</v>
      </c>
      <c r="R18" s="187">
        <f>O18-Q18</f>
        <v>10</v>
      </c>
      <c r="U18" s="37"/>
    </row>
    <row r="19" spans="1:21" ht="12.75">
      <c r="A19" s="44" t="s">
        <v>203</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202</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220</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201</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Tech'!G42</f>
        <v>-304</v>
      </c>
      <c r="R22" s="187">
        <f>O22-Q22</f>
        <v>150</v>
      </c>
      <c r="U22" s="37"/>
      <c r="V22" s="93" t="s">
        <v>170</v>
      </c>
      <c r="W22" s="94">
        <f>'HR &amp; Fac'!G45+'L&amp;G'!G28+'Cust Serv'!G36+Finance!G14+'Bus Imp &amp; Tech'!G38-O23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35</v>
      </c>
      <c r="N23" s="167">
        <f t="shared" si="3"/>
        <v>0</v>
      </c>
      <c r="O23" s="54">
        <f t="shared" si="2"/>
        <v>-799</v>
      </c>
      <c r="Q23" s="188">
        <f>SUM(Q18:Q22)</f>
        <v>-657</v>
      </c>
      <c r="R23" s="188">
        <f>SUM(R18:R22)</f>
        <v>-142</v>
      </c>
      <c r="U23" s="37"/>
      <c r="V23" s="93" t="s">
        <v>171</v>
      </c>
      <c r="W23" s="94">
        <f>'HR &amp; Fac'!M45+'L&amp;G'!M28+'Cust Serv'!M36+Finance!M14+'Bus Imp &amp; Tech'!M38-D23-F23-H23-J23-L23-N23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214</v>
      </c>
    </row>
    <row r="26" spans="1:18" ht="25.5">
      <c r="A26" s="45" t="s">
        <v>204</v>
      </c>
      <c r="B26" s="57" t="s">
        <v>98</v>
      </c>
      <c r="C26" s="289" t="s">
        <v>27</v>
      </c>
      <c r="D26" s="290"/>
      <c r="E26" s="289" t="s">
        <v>186</v>
      </c>
      <c r="F26" s="290"/>
      <c r="G26" s="289" t="s">
        <v>25</v>
      </c>
      <c r="H26" s="290"/>
      <c r="I26" s="289" t="s">
        <v>194</v>
      </c>
      <c r="J26" s="290"/>
      <c r="K26" s="289" t="s">
        <v>21</v>
      </c>
      <c r="L26" s="290"/>
      <c r="M26" s="289" t="s">
        <v>136</v>
      </c>
      <c r="N26" s="290"/>
      <c r="O26" s="57" t="s">
        <v>106</v>
      </c>
      <c r="Q26" s="68" t="s">
        <v>265</v>
      </c>
      <c r="R26" s="186" t="s">
        <v>266</v>
      </c>
    </row>
    <row r="27" spans="1:15" ht="17.25" customHeight="1">
      <c r="A27" s="46"/>
      <c r="B27" s="47" t="s">
        <v>199</v>
      </c>
      <c r="C27" s="114" t="s">
        <v>199</v>
      </c>
      <c r="D27" s="57" t="s">
        <v>200</v>
      </c>
      <c r="E27" s="47" t="s">
        <v>199</v>
      </c>
      <c r="F27" s="57" t="s">
        <v>200</v>
      </c>
      <c r="G27" s="276" t="s">
        <v>199</v>
      </c>
      <c r="H27" s="57" t="s">
        <v>200</v>
      </c>
      <c r="I27" s="47" t="s">
        <v>199</v>
      </c>
      <c r="J27" s="47" t="s">
        <v>200</v>
      </c>
      <c r="K27" s="47" t="s">
        <v>199</v>
      </c>
      <c r="L27" s="47" t="s">
        <v>200</v>
      </c>
      <c r="M27" s="47" t="s">
        <v>199</v>
      </c>
      <c r="N27" s="47" t="s">
        <v>200</v>
      </c>
      <c r="O27" s="47" t="s">
        <v>199</v>
      </c>
    </row>
    <row r="28" spans="1:18" ht="12.75">
      <c r="A28" s="44" t="s">
        <v>179</v>
      </c>
      <c r="B28" s="49"/>
      <c r="C28" s="50">
        <f>'HR &amp; Fac'!H30</f>
        <v>-40</v>
      </c>
      <c r="D28" s="166"/>
      <c r="E28" s="49">
        <f>'HR &amp; Fac'!H17</f>
        <v>-3</v>
      </c>
      <c r="F28" s="166"/>
      <c r="G28" s="50"/>
      <c r="H28" s="49"/>
      <c r="I28" s="49">
        <f>'HR &amp; Fac'!H11</f>
        <v>-50</v>
      </c>
      <c r="J28" s="169"/>
      <c r="K28" s="49"/>
      <c r="L28" s="169"/>
      <c r="M28" s="49">
        <f>'HR &amp; Fac'!H43</f>
        <v>-175</v>
      </c>
      <c r="N28" s="50"/>
      <c r="O28" s="64">
        <f aca="true" t="shared" si="4" ref="O28:O33">SUM(B28,C28,E28,G28,I28,K28,M28)</f>
        <v>-268</v>
      </c>
      <c r="Q28" s="187">
        <f>'HR &amp; Fac'!H49</f>
        <v>-93</v>
      </c>
      <c r="R28" s="187">
        <f>O28-Q28</f>
        <v>-175</v>
      </c>
    </row>
    <row r="29" spans="1:18" ht="12.75">
      <c r="A29" s="44" t="s">
        <v>203</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202</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220</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201</v>
      </c>
      <c r="B32" s="49">
        <f>'Bus Imp &amp; Tech'!H21</f>
        <v>5</v>
      </c>
      <c r="C32" s="50">
        <f>'Bus Imp &amp; Tech'!H31</f>
        <v>0</v>
      </c>
      <c r="D32" s="166"/>
      <c r="E32" s="49">
        <f>'Bus Imp &amp; Tech'!H16</f>
        <v>-170</v>
      </c>
      <c r="F32" s="166"/>
      <c r="G32" s="50"/>
      <c r="H32" s="49"/>
      <c r="I32" s="49">
        <f>'Bus Imp &amp; Tech'!H26</f>
        <v>-7</v>
      </c>
      <c r="J32" s="169"/>
      <c r="K32" s="49"/>
      <c r="L32" s="169"/>
      <c r="M32" s="49">
        <f>'Bus Imp &amp; Tech'!H36</f>
        <v>-150</v>
      </c>
      <c r="N32" s="50"/>
      <c r="O32" s="64">
        <f t="shared" si="4"/>
        <v>-322</v>
      </c>
      <c r="Q32" s="188">
        <f>'Bus Imp &amp; Tech'!H42</f>
        <v>-2</v>
      </c>
      <c r="R32" s="187">
        <f>O32-Q32</f>
        <v>-320</v>
      </c>
      <c r="V32" s="93" t="s">
        <v>170</v>
      </c>
      <c r="W32" s="94">
        <f>'HR &amp; Fac'!H45+'L&amp;G'!H28+'Cust Serv'!H36+Finance!H14+'Bus Imp &amp; Tech'!H38-O33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-360</v>
      </c>
      <c r="N33" s="52">
        <f t="shared" si="5"/>
        <v>1</v>
      </c>
      <c r="O33" s="54">
        <f t="shared" si="4"/>
        <v>-748</v>
      </c>
      <c r="Q33" s="188">
        <f>SUM(Q28:Q32)</f>
        <v>-265</v>
      </c>
      <c r="R33" s="188">
        <f>SUM(R28:R32)</f>
        <v>-483</v>
      </c>
      <c r="V33" s="93" t="s">
        <v>171</v>
      </c>
      <c r="W33" s="94">
        <f>'HR &amp; Fac'!N45+'L&amp;G'!N28+'Cust Serv'!N36+Finance!N14+'Bus Imp &amp; Tech'!N38-D33-F33-H33-J33-L33-N33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215</v>
      </c>
    </row>
    <row r="36" spans="1:18" ht="25.5">
      <c r="A36" s="45" t="s">
        <v>204</v>
      </c>
      <c r="B36" s="57" t="s">
        <v>98</v>
      </c>
      <c r="C36" s="289" t="s">
        <v>27</v>
      </c>
      <c r="D36" s="290"/>
      <c r="E36" s="289" t="s">
        <v>186</v>
      </c>
      <c r="F36" s="290"/>
      <c r="G36" s="289" t="s">
        <v>25</v>
      </c>
      <c r="H36" s="290"/>
      <c r="I36" s="289" t="s">
        <v>194</v>
      </c>
      <c r="J36" s="290"/>
      <c r="K36" s="289" t="s">
        <v>21</v>
      </c>
      <c r="L36" s="290"/>
      <c r="M36" s="289" t="s">
        <v>136</v>
      </c>
      <c r="N36" s="290"/>
      <c r="O36" s="57" t="s">
        <v>106</v>
      </c>
      <c r="Q36" s="68" t="s">
        <v>265</v>
      </c>
      <c r="R36" s="186" t="s">
        <v>266</v>
      </c>
    </row>
    <row r="37" spans="1:15" ht="17.25" customHeight="1">
      <c r="A37" s="46"/>
      <c r="B37" s="47" t="s">
        <v>199</v>
      </c>
      <c r="C37" s="114" t="s">
        <v>199</v>
      </c>
      <c r="D37" s="57" t="s">
        <v>200</v>
      </c>
      <c r="E37" s="47" t="s">
        <v>199</v>
      </c>
      <c r="F37" s="47" t="s">
        <v>200</v>
      </c>
      <c r="G37" s="276" t="s">
        <v>199</v>
      </c>
      <c r="H37" s="57" t="s">
        <v>200</v>
      </c>
      <c r="I37" s="47" t="s">
        <v>199</v>
      </c>
      <c r="J37" s="47" t="s">
        <v>200</v>
      </c>
      <c r="K37" s="47" t="s">
        <v>199</v>
      </c>
      <c r="L37" s="47" t="s">
        <v>200</v>
      </c>
      <c r="M37" s="47" t="s">
        <v>199</v>
      </c>
      <c r="N37" s="47" t="s">
        <v>200</v>
      </c>
      <c r="O37" s="47" t="s">
        <v>199</v>
      </c>
    </row>
    <row r="38" spans="1:18" ht="12.75">
      <c r="A38" s="44" t="s">
        <v>179</v>
      </c>
      <c r="B38" s="49"/>
      <c r="C38" s="50"/>
      <c r="D38" s="166"/>
      <c r="E38" s="49"/>
      <c r="F38" s="166"/>
      <c r="G38" s="50"/>
      <c r="H38" s="49"/>
      <c r="I38" s="49"/>
      <c r="J38" s="166"/>
      <c r="K38" s="49"/>
      <c r="L38" s="166"/>
      <c r="M38" s="49"/>
      <c r="N38" s="169"/>
      <c r="O38" s="64">
        <f>SUM(B38,C38,E38,G38,I38,K38,M38)</f>
        <v>0</v>
      </c>
      <c r="Q38" s="32">
        <f>'HR &amp; Fac'!I49</f>
        <v>0</v>
      </c>
      <c r="R38" s="187">
        <f>O38-Q38</f>
        <v>0</v>
      </c>
    </row>
    <row r="39" spans="1:18" ht="12.75">
      <c r="A39" s="44" t="s">
        <v>203</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202</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220</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201</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Tech'!I42</f>
        <v>0</v>
      </c>
      <c r="R42" s="187">
        <f>O42-Q42</f>
        <v>5</v>
      </c>
      <c r="V42" s="93" t="s">
        <v>170</v>
      </c>
      <c r="W42" s="94">
        <f>'HR &amp; Fac'!I45+'L&amp;G'!I28+'Cust Serv'!I36+Finance!I14+'Bus Imp &amp; Tech'!I38-'OD&amp;CS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171</v>
      </c>
      <c r="W43" s="94">
        <f>'HR &amp; Fac'!O45+'L&amp;G'!O28+'Cust Serv'!O36+Finance!O14+'Bus Imp &amp; Tech'!O38-D43-F43-H43-J43-L43-N43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204</v>
      </c>
      <c r="B46" s="57" t="s">
        <v>98</v>
      </c>
      <c r="C46" s="289" t="s">
        <v>27</v>
      </c>
      <c r="D46" s="290"/>
      <c r="E46" s="289" t="s">
        <v>186</v>
      </c>
      <c r="F46" s="290"/>
      <c r="G46" s="289" t="s">
        <v>25</v>
      </c>
      <c r="H46" s="290"/>
      <c r="I46" s="289" t="s">
        <v>194</v>
      </c>
      <c r="J46" s="290"/>
      <c r="K46" s="289" t="s">
        <v>21</v>
      </c>
      <c r="L46" s="290"/>
      <c r="M46" s="289" t="s">
        <v>136</v>
      </c>
      <c r="N46" s="290"/>
      <c r="O46" s="57" t="s">
        <v>106</v>
      </c>
      <c r="Q46" s="68" t="s">
        <v>265</v>
      </c>
      <c r="R46" s="186" t="s">
        <v>266</v>
      </c>
    </row>
    <row r="47" spans="1:15" ht="17.25" customHeight="1">
      <c r="A47" s="46"/>
      <c r="B47" s="47" t="s">
        <v>199</v>
      </c>
      <c r="C47" s="114" t="s">
        <v>199</v>
      </c>
      <c r="D47" s="57" t="s">
        <v>200</v>
      </c>
      <c r="E47" s="47" t="s">
        <v>199</v>
      </c>
      <c r="F47" s="47" t="s">
        <v>200</v>
      </c>
      <c r="G47" s="55" t="s">
        <v>199</v>
      </c>
      <c r="H47" s="47" t="s">
        <v>200</v>
      </c>
      <c r="I47" s="47" t="s">
        <v>199</v>
      </c>
      <c r="J47" s="47" t="s">
        <v>200</v>
      </c>
      <c r="K47" s="47" t="s">
        <v>199</v>
      </c>
      <c r="L47" s="47" t="s">
        <v>200</v>
      </c>
      <c r="M47" s="47" t="s">
        <v>199</v>
      </c>
      <c r="N47" s="47" t="s">
        <v>200</v>
      </c>
      <c r="O47" s="47" t="s">
        <v>199</v>
      </c>
    </row>
    <row r="48" spans="1:18" ht="12.75">
      <c r="A48" s="44" t="s">
        <v>179</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65</v>
      </c>
      <c r="N48" s="166">
        <f t="shared" si="7"/>
        <v>0</v>
      </c>
      <c r="O48" s="64">
        <f aca="true" t="shared" si="8" ref="O48:O53">SUM(B48,C48,E48,G48,I48,K48,M48)</f>
        <v>-70</v>
      </c>
      <c r="Q48" s="184">
        <f aca="true" t="shared" si="9" ref="Q48:R52">Q8+Q18+Q28+Q38</f>
        <v>-180</v>
      </c>
      <c r="R48" s="184">
        <f t="shared" si="9"/>
        <v>110</v>
      </c>
    </row>
    <row r="49" spans="1:18" ht="12.75">
      <c r="A49" s="44" t="s">
        <v>203</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202</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220</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201</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170</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65</v>
      </c>
      <c r="N53" s="167">
        <f t="shared" si="14"/>
        <v>0</v>
      </c>
      <c r="O53" s="54">
        <f t="shared" si="8"/>
        <v>-1292</v>
      </c>
      <c r="Q53" s="185">
        <f>SUM(Q48:Q52)</f>
        <v>-1072</v>
      </c>
      <c r="R53" s="185">
        <f>SUM(R48:R52)</f>
        <v>-220</v>
      </c>
      <c r="V53" s="93" t="s">
        <v>171</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160</v>
      </c>
      <c r="B55" s="57" t="s">
        <v>208</v>
      </c>
      <c r="C55" s="57" t="s">
        <v>210</v>
      </c>
      <c r="D55" s="57" t="s">
        <v>213</v>
      </c>
      <c r="E55" s="57" t="s">
        <v>214</v>
      </c>
      <c r="F55" s="57" t="s">
        <v>15</v>
      </c>
      <c r="G55" s="118"/>
      <c r="H55" s="118"/>
      <c r="N55" s="32"/>
      <c r="P55" s="43"/>
      <c r="Q55" s="43"/>
      <c r="R55" s="43"/>
      <c r="S55" s="43"/>
      <c r="T55" s="43"/>
      <c r="U55" s="37"/>
      <c r="W55" s="91"/>
      <c r="X55" s="37"/>
      <c r="Z55" s="32"/>
    </row>
    <row r="56" spans="1:26" ht="12.75" hidden="1" outlineLevel="1">
      <c r="A56" s="67" t="s">
        <v>175</v>
      </c>
      <c r="B56" s="70" t="e">
        <f>'Reg&amp;Maj proj'!F45+'Hsg &amp; Prop'!F38+'City Dev'!F54+'HR &amp; Fac'!F57+'L&amp;G'!F40+'Cust Serv'!F46+Finance!F26+'Bus Imp &amp; Tech'!F48+'Direct Services'!F73+'Leisure, Parks &amp; Comm'!F61+'Env Dev'!F54+#REF!+PCC!F42</f>
        <v>#REF!</v>
      </c>
      <c r="C56" s="50" t="e">
        <f>'Reg&amp;Maj proj'!G45+'Hsg &amp; Prop'!G38+'City Dev'!G54+'HR &amp; Fac'!G57+'L&amp;G'!G40+'Cust Serv'!G46+Finance!G26+'Bus Imp &amp; Tech'!G48+'Direct Services'!G73+'Leisure, Parks &amp; Comm'!G61+'Env Dev'!G54+#REF!+PCC!G42</f>
        <v>#REF!</v>
      </c>
      <c r="D56" s="70" t="e">
        <f>'Reg&amp;Maj proj'!H45+'Hsg &amp; Prop'!H38+'City Dev'!H54+'HR &amp; Fac'!H57+'L&amp;G'!H40+'Cust Serv'!H46+Finance!H26+'Bus Imp &amp; Tech'!H48+'Direct Services'!H73+'Leisure, Parks &amp; Comm'!H61+'Env Dev'!H54+#REF!+PCC!H42</f>
        <v>#REF!</v>
      </c>
      <c r="E56" s="70" t="e">
        <f>'Reg&amp;Maj proj'!I45+'Hsg &amp; Prop'!I38+'City Dev'!I54+'HR &amp; Fac'!I57+'L&amp;G'!I40+'Cust Serv'!I46+Finance!I26+'Bus Imp &amp; Tech'!I48+'Direct Services'!I73+'Leisure, Parks &amp; Comm'!I61+'Env Dev'!I54+#REF!+PCC!I42</f>
        <v>#REF!</v>
      </c>
      <c r="F56" s="87" t="e">
        <f>SUM(B56:E56)</f>
        <v>#REF!</v>
      </c>
      <c r="G56" s="50"/>
      <c r="H56" s="50"/>
      <c r="N56" s="32"/>
      <c r="P56" s="43"/>
      <c r="Q56" s="43"/>
      <c r="R56" s="43"/>
      <c r="S56" s="43"/>
      <c r="T56" s="43"/>
      <c r="U56" s="37"/>
      <c r="W56" s="91"/>
      <c r="X56" s="37"/>
      <c r="Z56" s="32"/>
    </row>
    <row r="57" spans="1:26" ht="12.75" hidden="1" outlineLevel="1">
      <c r="A57" s="67" t="s">
        <v>211</v>
      </c>
      <c r="B57" s="49" t="e">
        <f>'Reg&amp;Maj proj'!F46+'Hsg &amp; Prop'!F39+'City Dev'!F55+'HR &amp; Fac'!F58+'L&amp;G'!F41+'Cust Serv'!F47+Finance!F27+'Bus Imp &amp; Tech'!F49+'Direct Services'!F74+'Leisure, Parks &amp; Comm'!F62+'Env Dev'!F55+#REF!+PCC!F43</f>
        <v>#REF!</v>
      </c>
      <c r="C57" s="50" t="e">
        <f>'Reg&amp;Maj proj'!G46+'Hsg &amp; Prop'!G39+'City Dev'!G55+'HR &amp; Fac'!G58+'L&amp;G'!G41+'Cust Serv'!G47+Finance!G27+'Bus Imp &amp; Tech'!G49+'Direct Services'!G74+'Leisure, Parks &amp; Comm'!G62+'Env Dev'!G55+#REF!+PCC!G43</f>
        <v>#REF!</v>
      </c>
      <c r="D57" s="49" t="e">
        <f>'Reg&amp;Maj proj'!H46+'Hsg &amp; Prop'!H39+'City Dev'!H55+'HR &amp; Fac'!H58+'L&amp;G'!H41+'Cust Serv'!H47+Finance!H27+'Bus Imp &amp; Tech'!H49+'Direct Services'!H74+'Leisure, Parks &amp; Comm'!H62+'Env Dev'!H55+#REF!+PCC!H43</f>
        <v>#REF!</v>
      </c>
      <c r="E57" s="49" t="e">
        <f>'Reg&amp;Maj proj'!I46+'Hsg &amp; Prop'!I39+'City Dev'!I55+'HR &amp; Fac'!I58+'L&amp;G'!I41+'Cust Serv'!I47+Finance!I27+'Bus Imp &amp; Tech'!I49+'Direct Services'!I74+'Leisure, Parks &amp; Comm'!I62+'Env Dev'!I55+#REF!+PCC!I43</f>
        <v>#REF!</v>
      </c>
      <c r="F57" s="56" t="e">
        <f>SUM(B57:E57)</f>
        <v>#REF!</v>
      </c>
      <c r="G57" s="50"/>
      <c r="H57" s="50"/>
      <c r="N57" s="32"/>
      <c r="P57" s="43"/>
      <c r="Q57" s="43"/>
      <c r="R57" s="43"/>
      <c r="S57" s="43"/>
      <c r="T57" s="43"/>
      <c r="U57" s="100" t="s">
        <v>169</v>
      </c>
      <c r="V57" s="101"/>
      <c r="W57" s="102"/>
      <c r="X57" s="37"/>
      <c r="Z57" s="32"/>
    </row>
    <row r="58" spans="1:26" ht="12.75" hidden="1" outlineLevel="1">
      <c r="A58" s="67" t="s">
        <v>212</v>
      </c>
      <c r="B58" s="51" t="e">
        <f>'Reg&amp;Maj proj'!F47+'Hsg &amp; Prop'!F40+'City Dev'!F56+'HR &amp; Fac'!F59+'L&amp;G'!F42+'Cust Serv'!F48+Finance!F28+'Bus Imp &amp; Tech'!F50+'Direct Services'!F75+'Leisure, Parks &amp; Comm'!F63+'Env Dev'!F56+#REF!+PCC!F44</f>
        <v>#VALUE!</v>
      </c>
      <c r="C58" s="50" t="e">
        <f>'Reg&amp;Maj proj'!G47+'Hsg &amp; Prop'!G40+'City Dev'!G56+'HR &amp; Fac'!G59+'L&amp;G'!G42+'Cust Serv'!G48+Finance!G28+'Bus Imp &amp; Tech'!G50+'Direct Services'!G75+'Leisure, Parks &amp; Comm'!G63+'Env Dev'!G56+#REF!+PCC!G44</f>
        <v>#VALUE!</v>
      </c>
      <c r="D58" s="51" t="e">
        <f>'Reg&amp;Maj proj'!H47+'Hsg &amp; Prop'!H40+'City Dev'!H56+'HR &amp; Fac'!H59+'L&amp;G'!H42+'Cust Serv'!H48+Finance!H28+'Bus Imp &amp; Tech'!H50+'Direct Services'!H75+'Leisure, Parks &amp; Comm'!H63+'Env Dev'!H56+#REF!+PCC!H44</f>
        <v>#VALUE!</v>
      </c>
      <c r="E58" s="51" t="e">
        <f>'Reg&amp;Maj proj'!I47+'Hsg &amp; Prop'!I40+'City Dev'!I56+'HR &amp; Fac'!I59+'L&amp;G'!I42+'Cust Serv'!I48+Finance!I28+'Bus Imp &amp; Tech'!I50+'Direct Services'!I75+'Leisure, Parks &amp; Comm'!I63+'Env Dev'!I56+#REF!+PCC!I44</f>
        <v>#VALUE!</v>
      </c>
      <c r="F58" s="56" t="e">
        <f>SUM(B58:E58)</f>
        <v>#VALUE!</v>
      </c>
      <c r="G58" s="50"/>
      <c r="H58" s="50"/>
      <c r="N58" s="32"/>
      <c r="P58" s="43"/>
      <c r="Q58" s="68"/>
      <c r="R58" s="68"/>
      <c r="S58" s="43"/>
      <c r="T58" s="43"/>
      <c r="U58" s="103" t="s">
        <v>170</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130</v>
      </c>
      <c r="B60" s="85"/>
      <c r="C60" s="85"/>
      <c r="D60" s="85"/>
      <c r="E60" s="85"/>
      <c r="F60" s="85"/>
      <c r="G60" s="85"/>
      <c r="H60" s="85"/>
      <c r="N60" s="32"/>
      <c r="P60" s="43"/>
      <c r="Q60" s="43"/>
      <c r="R60" s="43"/>
      <c r="S60" s="43"/>
      <c r="T60" s="43"/>
      <c r="U60" s="37"/>
      <c r="W60" s="91"/>
      <c r="X60" s="37"/>
      <c r="Z60" s="32"/>
    </row>
    <row r="61" spans="1:26" ht="12.75" hidden="1" outlineLevel="1">
      <c r="A61" s="66" t="s">
        <v>151</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165</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166</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161</v>
      </c>
      <c r="B66" s="57" t="s">
        <v>208</v>
      </c>
      <c r="C66" s="57" t="s">
        <v>210</v>
      </c>
      <c r="D66" s="57" t="s">
        <v>213</v>
      </c>
      <c r="E66" s="57" t="s">
        <v>214</v>
      </c>
      <c r="F66" s="116" t="s">
        <v>15</v>
      </c>
      <c r="G66" s="118"/>
      <c r="H66" s="118"/>
      <c r="N66" s="32"/>
      <c r="P66" s="43"/>
      <c r="Q66" s="43"/>
      <c r="R66" s="43"/>
      <c r="S66" s="43"/>
      <c r="T66" s="43"/>
      <c r="U66" s="37"/>
      <c r="W66" s="91"/>
      <c r="X66" s="37"/>
      <c r="Z66" s="32"/>
    </row>
    <row r="67" spans="1:26" ht="12.75" hidden="1" outlineLevel="1">
      <c r="A67" s="67" t="s">
        <v>175</v>
      </c>
      <c r="B67" s="70" t="e">
        <f>'Reg&amp;Maj proj'!F51+'Hsg &amp; Prop'!F44+'City Dev'!F60+'HR &amp; Fac'!F63+'L&amp;G'!F46+'Cust Serv'!F52+Finance!F32+'Bus Imp &amp; Tech'!F54+'Direct Services'!F79+'Leisure, Parks &amp; Comm'!F67+'Env Dev'!F60+#REF!+PCC!F48</f>
        <v>#REF!</v>
      </c>
      <c r="C67" s="50" t="e">
        <f>'Reg&amp;Maj proj'!G51+'Hsg &amp; Prop'!G44+'City Dev'!G60+'HR &amp; Fac'!G63+'L&amp;G'!G46+'Cust Serv'!G52+Finance!G32+'Bus Imp &amp; Tech'!G54+'Direct Services'!G79+'Leisure, Parks &amp; Comm'!G67+'Env Dev'!G60+#REF!+PCC!G48</f>
        <v>#REF!</v>
      </c>
      <c r="D67" s="70" t="e">
        <f>'Reg&amp;Maj proj'!H51+'Hsg &amp; Prop'!H44+'City Dev'!H60+'HR &amp; Fac'!H63+'L&amp;G'!H46+'Cust Serv'!H52+Finance!H32+'Bus Imp &amp; Tech'!H54+'Direct Services'!H79+'Leisure, Parks &amp; Comm'!H67+'Env Dev'!H60+#REF!+PCC!H48</f>
        <v>#REF!</v>
      </c>
      <c r="E67" s="49" t="e">
        <f>'Reg&amp;Maj proj'!I51+'Hsg &amp; Prop'!I44+'City Dev'!I60+'HR &amp; Fac'!I63+'L&amp;G'!I46+'Cust Serv'!I52+Finance!I32+'Bus Imp &amp; Tech'!I54+'Direct Services'!I79+'Leisure, Parks &amp; Comm'!I67+'Env Dev'!I60+#REF!+PCC!I48</f>
        <v>#REF!</v>
      </c>
      <c r="F67" s="87" t="e">
        <f>SUM(B67:E67)</f>
        <v>#REF!</v>
      </c>
      <c r="G67" s="50"/>
      <c r="H67" s="50"/>
      <c r="N67" s="32"/>
      <c r="P67" s="43"/>
      <c r="Q67" s="43"/>
      <c r="R67" s="43"/>
      <c r="S67" s="43"/>
      <c r="T67" s="43"/>
      <c r="U67" s="37"/>
      <c r="W67" s="91"/>
      <c r="X67" s="37"/>
      <c r="Z67" s="32"/>
    </row>
    <row r="68" spans="1:26" ht="12.75" hidden="1" outlineLevel="1">
      <c r="A68" s="67" t="s">
        <v>211</v>
      </c>
      <c r="B68" s="49" t="e">
        <f>'Reg&amp;Maj proj'!F52+'Hsg &amp; Prop'!F45+'City Dev'!F61+'HR &amp; Fac'!F64+'L&amp;G'!F47+'Cust Serv'!F53+Finance!F33+'Bus Imp &amp; Tech'!F55+'Direct Services'!F80+'Leisure, Parks &amp; Comm'!F68+'Env Dev'!F61+#REF!+PCC!F49</f>
        <v>#REF!</v>
      </c>
      <c r="C68" s="50" t="e">
        <f>'Reg&amp;Maj proj'!G52+'Hsg &amp; Prop'!G45+'City Dev'!G61+'HR &amp; Fac'!G64+'L&amp;G'!G47+'Cust Serv'!G53+Finance!G33+'Bus Imp &amp; Tech'!G55+'Direct Services'!G80+'Leisure, Parks &amp; Comm'!G68+'Env Dev'!G61+#REF!+PCC!G49</f>
        <v>#REF!</v>
      </c>
      <c r="D68" s="49" t="e">
        <f>'Reg&amp;Maj proj'!H52+'Hsg &amp; Prop'!H45+'City Dev'!H61+'HR &amp; Fac'!H64+'L&amp;G'!H47+'Cust Serv'!H53+Finance!H33+'Bus Imp &amp; Tech'!H55+'Direct Services'!H80+'Leisure, Parks &amp; Comm'!H68+'Env Dev'!H61+#REF!+PCC!H49</f>
        <v>#REF!</v>
      </c>
      <c r="E68" s="49" t="e">
        <f>'Reg&amp;Maj proj'!I52+'Hsg &amp; Prop'!I45+'City Dev'!I61+'HR &amp; Fac'!I64+'L&amp;G'!I47+'Cust Serv'!I53+Finance!I33+'Bus Imp &amp; Tech'!I55+'Direct Services'!I80+'Leisure, Parks &amp; Comm'!I68+'Env Dev'!I61+#REF!+PCC!I49</f>
        <v>#REF!</v>
      </c>
      <c r="F68" s="56" t="e">
        <f>SUM(B68:E68)</f>
        <v>#REF!</v>
      </c>
      <c r="G68" s="50"/>
      <c r="H68" s="50"/>
      <c r="N68" s="32"/>
      <c r="P68" s="43"/>
      <c r="Q68" s="43"/>
      <c r="R68" s="43"/>
      <c r="S68" s="43"/>
      <c r="T68" s="43"/>
      <c r="U68" s="100" t="s">
        <v>169</v>
      </c>
      <c r="V68" s="101"/>
      <c r="W68" s="102"/>
      <c r="X68" s="37"/>
      <c r="Z68" s="32"/>
    </row>
    <row r="69" spans="1:26" ht="12.75" hidden="1" outlineLevel="1">
      <c r="A69" s="67" t="s">
        <v>212</v>
      </c>
      <c r="B69" s="51" t="e">
        <f>'Reg&amp;Maj proj'!F53+'Hsg &amp; Prop'!F46+'City Dev'!F62+'HR &amp; Fac'!F65+'L&amp;G'!F48+'Cust Serv'!F54+Finance!F34+'Bus Imp &amp; Tech'!F56+'Direct Services'!F81+'Leisure, Parks &amp; Comm'!F69+'Env Dev'!F62+#REF!+PCC!F50</f>
        <v>#VALUE!</v>
      </c>
      <c r="C69" s="50" t="e">
        <f>'Reg&amp;Maj proj'!G53+'Hsg &amp; Prop'!G46+'City Dev'!G62+'HR &amp; Fac'!G65+'L&amp;G'!G48+'Cust Serv'!G54+Finance!G34+'Bus Imp &amp; Tech'!G56+'Direct Services'!G81+'Leisure, Parks &amp; Comm'!G69+'Env Dev'!G62+#REF!+PCC!G50</f>
        <v>#VALUE!</v>
      </c>
      <c r="D69" s="51" t="e">
        <f>'Reg&amp;Maj proj'!H53+'Hsg &amp; Prop'!H46+'City Dev'!H62+'HR &amp; Fac'!H65+'L&amp;G'!H48+'Cust Serv'!H54+Finance!H34+'Bus Imp &amp; Tech'!H56+'Direct Services'!H81+'Leisure, Parks &amp; Comm'!H69+'Env Dev'!H62+#REF!+PCC!H50</f>
        <v>#VALUE!</v>
      </c>
      <c r="E69" s="49" t="e">
        <f>'Reg&amp;Maj proj'!I53+'Hsg &amp; Prop'!I46+'City Dev'!I62+'HR &amp; Fac'!I65+'L&amp;G'!I48+'Cust Serv'!I54+Finance!I34+'Bus Imp &amp; Tech'!I56+'Direct Services'!I81+'Leisure, Parks &amp; Comm'!I69+'Env Dev'!I62+#REF!+PCC!I50</f>
        <v>#VALUE!</v>
      </c>
      <c r="F69" s="56" t="e">
        <f>SUM(B69:E69)</f>
        <v>#VALUE!</v>
      </c>
      <c r="G69" s="50"/>
      <c r="H69" s="50"/>
      <c r="N69" s="32"/>
      <c r="P69" s="43"/>
      <c r="Q69" s="68"/>
      <c r="R69" s="68"/>
      <c r="S69" s="43"/>
      <c r="T69" s="43"/>
      <c r="U69" s="103" t="s">
        <v>170</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130</v>
      </c>
      <c r="B71" s="85"/>
      <c r="C71" s="85"/>
      <c r="D71" s="85"/>
      <c r="E71" s="85"/>
      <c r="F71" s="85"/>
      <c r="G71" s="85"/>
      <c r="H71" s="85"/>
      <c r="N71" s="32"/>
      <c r="P71" s="43"/>
      <c r="Q71" s="43"/>
      <c r="R71" s="43"/>
      <c r="S71" s="43"/>
      <c r="T71" s="43"/>
      <c r="U71" s="37"/>
      <c r="W71" s="91"/>
      <c r="X71" s="37"/>
      <c r="Z71" s="32"/>
    </row>
    <row r="72" spans="1:26" ht="12.75" hidden="1" outlineLevel="1">
      <c r="A72" s="66" t="s">
        <v>151</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165</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166</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162</v>
      </c>
      <c r="B77" s="57" t="s">
        <v>208</v>
      </c>
      <c r="C77" s="57" t="s">
        <v>210</v>
      </c>
      <c r="D77" s="57" t="s">
        <v>213</v>
      </c>
      <c r="E77" s="57" t="s">
        <v>214</v>
      </c>
      <c r="F77" s="57" t="s">
        <v>15</v>
      </c>
      <c r="G77" s="118"/>
      <c r="H77" s="118"/>
      <c r="N77" s="32"/>
      <c r="P77" s="43"/>
      <c r="Q77" s="43"/>
      <c r="R77" s="43"/>
      <c r="S77" s="43"/>
      <c r="T77" s="43"/>
      <c r="U77" s="37"/>
      <c r="W77" s="91"/>
      <c r="X77" s="37"/>
      <c r="Z77" s="32"/>
    </row>
    <row r="78" spans="1:26" ht="12.75" hidden="1" outlineLevel="1">
      <c r="A78" s="67" t="s">
        <v>175</v>
      </c>
      <c r="B78" s="70" t="e">
        <f>'Reg&amp;Maj proj'!F57+'Hsg &amp; Prop'!F50+'City Dev'!F66+'HR &amp; Fac'!F69+'L&amp;G'!F52+'Cust Serv'!F58+Finance!F38+'Bus Imp &amp; Tech'!F60+'Direct Services'!F85+'Leisure, Parks &amp; Comm'!F73+'Env Dev'!F66+#REF!+PCC!F54</f>
        <v>#REF!</v>
      </c>
      <c r="C78" s="70" t="e">
        <f>'Reg&amp;Maj proj'!G57+'Hsg &amp; Prop'!G50+'City Dev'!G66+'HR &amp; Fac'!G69+'L&amp;G'!G52+'Cust Serv'!G58+Finance!G38+'Bus Imp &amp; Tech'!G60+'Direct Services'!G85+'Leisure, Parks &amp; Comm'!G73+'Env Dev'!G66+#REF!+PCC!G54</f>
        <v>#REF!</v>
      </c>
      <c r="D78" s="70" t="e">
        <f>'Reg&amp;Maj proj'!H57+'Hsg &amp; Prop'!H50+'City Dev'!H66+'HR &amp; Fac'!H69+'L&amp;G'!H52+'Cust Serv'!H58+Finance!H38+'Bus Imp &amp; Tech'!H60+'Direct Services'!H85+'Leisure, Parks &amp; Comm'!H73+'Env Dev'!H66+#REF!+PCC!H54</f>
        <v>#REF!</v>
      </c>
      <c r="E78" s="70" t="e">
        <f>'Reg&amp;Maj proj'!I57+'Hsg &amp; Prop'!I50+'City Dev'!I66+'HR &amp; Fac'!I69+'L&amp;G'!I52+'Cust Serv'!I58+Finance!I38+'Bus Imp &amp; Tech'!I60+'Direct Services'!I85+'Leisure, Parks &amp; Comm'!I73+'Env Dev'!I66+#REF!+PCC!I54</f>
        <v>#REF!</v>
      </c>
      <c r="F78" s="87" t="e">
        <f>SUM(B78:E78)</f>
        <v>#REF!</v>
      </c>
      <c r="G78" s="50"/>
      <c r="H78" s="50"/>
      <c r="N78" s="32"/>
      <c r="P78" s="43"/>
      <c r="Q78" s="43"/>
      <c r="R78" s="43"/>
      <c r="S78" s="43"/>
      <c r="T78" s="43"/>
      <c r="U78" s="37"/>
      <c r="W78" s="91"/>
      <c r="X78" s="37"/>
      <c r="Z78" s="32"/>
    </row>
    <row r="79" spans="1:26" ht="12.75" hidden="1" outlineLevel="1">
      <c r="A79" s="67" t="s">
        <v>211</v>
      </c>
      <c r="B79" s="49" t="e">
        <f>'Reg&amp;Maj proj'!F58+'Hsg &amp; Prop'!F51+'City Dev'!F67+'HR &amp; Fac'!F70+'L&amp;G'!F53+'Cust Serv'!F59+Finance!F39+'Bus Imp &amp; Tech'!F61+'Direct Services'!F86+'Leisure, Parks &amp; Comm'!F74+'Env Dev'!F67+#REF!+PCC!F55</f>
        <v>#REF!</v>
      </c>
      <c r="C79" s="49" t="e">
        <f>'Reg&amp;Maj proj'!G58+'Hsg &amp; Prop'!G51+'City Dev'!G67+'HR &amp; Fac'!G70+'L&amp;G'!G53+'Cust Serv'!G59+Finance!G39+'Bus Imp &amp; Tech'!G61+'Direct Services'!G86+'Leisure, Parks &amp; Comm'!G74+'Env Dev'!G67+#REF!+PCC!G55</f>
        <v>#REF!</v>
      </c>
      <c r="D79" s="49" t="e">
        <f>'Reg&amp;Maj proj'!H58+'Hsg &amp; Prop'!H51+'City Dev'!H67+'HR &amp; Fac'!H70+'L&amp;G'!H53+'Cust Serv'!H59+Finance!H39+'Bus Imp &amp; Tech'!H61+'Direct Services'!H86+'Leisure, Parks &amp; Comm'!H74+'Env Dev'!H67+#REF!+PCC!H55</f>
        <v>#REF!</v>
      </c>
      <c r="E79" s="49" t="e">
        <f>'Reg&amp;Maj proj'!I58+'Hsg &amp; Prop'!I51+'City Dev'!I67+'HR &amp; Fac'!I70+'L&amp;G'!I53+'Cust Serv'!I59+Finance!I39+'Bus Imp &amp; Tech'!I61+'Direct Services'!I86+'Leisure, Parks &amp; Comm'!I74+'Env Dev'!I67+#REF!+PCC!I55</f>
        <v>#REF!</v>
      </c>
      <c r="F79" s="56" t="e">
        <f>SUM(B79:E79)</f>
        <v>#REF!</v>
      </c>
      <c r="G79" s="50"/>
      <c r="H79" s="50"/>
      <c r="N79" s="32"/>
      <c r="P79" s="43"/>
      <c r="Q79" s="43"/>
      <c r="R79" s="43"/>
      <c r="S79" s="43"/>
      <c r="T79" s="43"/>
      <c r="U79" s="100" t="s">
        <v>169</v>
      </c>
      <c r="V79" s="101"/>
      <c r="W79" s="102"/>
      <c r="X79" s="37"/>
      <c r="Z79" s="32"/>
    </row>
    <row r="80" spans="1:26" ht="12.75" hidden="1" outlineLevel="1">
      <c r="A80" s="67" t="s">
        <v>212</v>
      </c>
      <c r="B80" s="51" t="e">
        <f>'Reg&amp;Maj proj'!F59+'Hsg &amp; Prop'!F52+'City Dev'!F68+'HR &amp; Fac'!F71+'L&amp;G'!F54+'Cust Serv'!F60+Finance!F40+'Bus Imp &amp; Tech'!F62+'Direct Services'!F87+'Leisure, Parks &amp; Comm'!F75+'Env Dev'!F68+#REF!+PCC!F56</f>
        <v>#VALUE!</v>
      </c>
      <c r="C80" s="51" t="e">
        <f>'Reg&amp;Maj proj'!G59+'Hsg &amp; Prop'!G52+'City Dev'!G68+'HR &amp; Fac'!G71+'L&amp;G'!G54+'Cust Serv'!G60+Finance!G40+'Bus Imp &amp; Tech'!G62+'Direct Services'!G87+'Leisure, Parks &amp; Comm'!G75+'Env Dev'!G68+#REF!+PCC!G56</f>
        <v>#VALUE!</v>
      </c>
      <c r="D80" s="51" t="e">
        <f>'Reg&amp;Maj proj'!H59+'Hsg &amp; Prop'!H52+'City Dev'!H68+'HR &amp; Fac'!H71+'L&amp;G'!H54+'Cust Serv'!H60+Finance!H40+'Bus Imp &amp; Tech'!H62+'Direct Services'!H87+'Leisure, Parks &amp; Comm'!H75+'Env Dev'!H68+#REF!+PCC!H56</f>
        <v>#VALUE!</v>
      </c>
      <c r="E80" s="51" t="e">
        <f>'Reg&amp;Maj proj'!I59+'Hsg &amp; Prop'!I52+'City Dev'!I68+'HR &amp; Fac'!I71+'L&amp;G'!I54+'Cust Serv'!I60+Finance!I40+'Bus Imp &amp; Tech'!I62+'Direct Services'!I87+'Leisure, Parks &amp; Comm'!I75+'Env Dev'!I68+#REF!+PCC!I56</f>
        <v>#VALUE!</v>
      </c>
      <c r="F80" s="56" t="e">
        <f>SUM(B80:E80)</f>
        <v>#VALUE!</v>
      </c>
      <c r="G80" s="50"/>
      <c r="H80" s="50"/>
      <c r="N80" s="32"/>
      <c r="P80" s="43"/>
      <c r="Q80" s="68"/>
      <c r="R80" s="68"/>
      <c r="S80" s="43"/>
      <c r="T80" s="43"/>
      <c r="U80" s="103" t="s">
        <v>170</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130</v>
      </c>
      <c r="B82" s="85"/>
      <c r="C82" s="85"/>
      <c r="D82" s="85"/>
      <c r="E82" s="85"/>
      <c r="F82" s="85"/>
      <c r="G82" s="85"/>
      <c r="H82" s="85"/>
      <c r="N82" s="32"/>
      <c r="P82" s="43"/>
      <c r="Q82" s="43"/>
      <c r="R82" s="43"/>
      <c r="S82" s="43"/>
      <c r="T82" s="43"/>
      <c r="U82" s="37"/>
      <c r="W82" s="91"/>
      <c r="X82" s="37"/>
      <c r="Z82" s="32"/>
    </row>
    <row r="83" spans="1:26" ht="12.75" hidden="1" outlineLevel="1">
      <c r="A83" s="66" t="s">
        <v>151</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165</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166</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163</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G46:H46"/>
    <mergeCell ref="A1:P1"/>
    <mergeCell ref="A2:P2"/>
    <mergeCell ref="C16:D16"/>
    <mergeCell ref="E16:F16"/>
    <mergeCell ref="I16:J16"/>
    <mergeCell ref="G26:H26"/>
    <mergeCell ref="G36:H36"/>
    <mergeCell ref="G6:H6"/>
    <mergeCell ref="G16:H16"/>
    <mergeCell ref="I46:J46"/>
    <mergeCell ref="K46:L46"/>
    <mergeCell ref="K16:L16"/>
    <mergeCell ref="M16:N16"/>
    <mergeCell ref="M36:N36"/>
    <mergeCell ref="M26:N26"/>
    <mergeCell ref="I6:J6"/>
    <mergeCell ref="K6:L6"/>
    <mergeCell ref="M6:N6"/>
    <mergeCell ref="M46:N46"/>
    <mergeCell ref="C26:D26"/>
    <mergeCell ref="E26:F26"/>
    <mergeCell ref="I26:J26"/>
    <mergeCell ref="K26:L26"/>
    <mergeCell ref="I36:J36"/>
    <mergeCell ref="K36:L36"/>
    <mergeCell ref="C36:D36"/>
    <mergeCell ref="E36:F36"/>
    <mergeCell ref="C46:D46"/>
    <mergeCell ref="E46:F46"/>
    <mergeCell ref="C6:D6"/>
    <mergeCell ref="E6:F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3 - Detail Service savings proposals 14-15</dc:title>
  <dc:subject/>
  <dc:creator>Oxford City Council</dc:creator>
  <cp:keywords>Council meetings;Government, politics and public administration; Local government; Decision making; Council meetings;</cp:keywords>
  <dc:description/>
  <cp:lastModifiedBy>Lois.Stock</cp:lastModifiedBy>
  <cp:lastPrinted>2013-12-03T14:59:51Z</cp:lastPrinted>
  <dcterms:created xsi:type="dcterms:W3CDTF">2011-09-16T15:05:47Z</dcterms:created>
  <dcterms:modified xsi:type="dcterms:W3CDTF">2014-02-04T17:26:20Z</dcterms:modified>
  <cp:category/>
  <cp:version/>
  <cp:contentType/>
  <cp:contentStatus/>
</cp:coreProperties>
</file>